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576" yWindow="96" windowWidth="16896" windowHeight="10596" tabRatio="741" activeTab="1"/>
  </bookViews>
  <sheets>
    <sheet name="Conversions" sheetId="7" r:id="rId1"/>
    <sheet name="Chap. 4   AR5" sheetId="1" r:id="rId2"/>
    <sheet name="AR4 vs AR5" sheetId="5" r:id="rId3"/>
    <sheet name="Energie" sheetId="4" r:id="rId4"/>
  </sheets>
  <calcPr calcId="145621"/>
</workbook>
</file>

<file path=xl/calcChain.xml><?xml version="1.0" encoding="utf-8"?>
<calcChain xmlns="http://schemas.openxmlformats.org/spreadsheetml/2006/main">
  <c r="M5" i="7" l="1"/>
  <c r="M4" i="7"/>
  <c r="M3" i="7"/>
  <c r="D7" i="1" l="1"/>
  <c r="C10" i="1"/>
  <c r="C24" i="7"/>
  <c r="B7" i="4" l="1"/>
  <c r="K9" i="4" l="1"/>
  <c r="K38" i="5" l="1"/>
  <c r="K37" i="5"/>
  <c r="K36" i="5"/>
  <c r="K35" i="5"/>
  <c r="R12" i="1" l="1"/>
  <c r="E33" i="5" l="1"/>
  <c r="G13" i="1"/>
  <c r="E27" i="5" l="1"/>
  <c r="E26" i="5"/>
  <c r="C7" i="4"/>
  <c r="D6" i="1"/>
  <c r="C21" i="1"/>
  <c r="D5" i="1" s="1"/>
  <c r="C20" i="1"/>
  <c r="D4" i="1" s="1"/>
  <c r="D8" i="1"/>
  <c r="D9" i="1"/>
  <c r="T12" i="1" l="1"/>
  <c r="Q8" i="1"/>
  <c r="T6" i="1"/>
  <c r="R34" i="1" s="1"/>
  <c r="T5" i="1"/>
  <c r="T4" i="1"/>
  <c r="T3" i="1"/>
  <c r="Y7" i="1" s="1"/>
  <c r="Y8" i="1" s="1"/>
  <c r="T2" i="1"/>
  <c r="R30" i="1"/>
  <c r="S7" i="1"/>
  <c r="T7" i="1" s="1"/>
  <c r="R33" i="1" s="1"/>
  <c r="E22" i="7"/>
  <c r="E23" i="7" s="1"/>
  <c r="D24" i="7"/>
  <c r="H12" i="7"/>
  <c r="H16" i="7" s="1"/>
  <c r="I16" i="7" s="1"/>
  <c r="I12" i="7"/>
  <c r="J12" i="7" s="1"/>
  <c r="C23" i="7"/>
  <c r="D22" i="7"/>
  <c r="D10" i="1"/>
  <c r="D15" i="1"/>
  <c r="F15" i="1" s="1"/>
  <c r="C29" i="5"/>
  <c r="E29" i="5" s="1"/>
  <c r="E31" i="5" s="1"/>
  <c r="F7" i="1"/>
  <c r="F6" i="1"/>
  <c r="F5" i="1"/>
  <c r="E15" i="4"/>
  <c r="D7" i="4"/>
  <c r="E7" i="4" s="1"/>
  <c r="B10" i="4"/>
  <c r="D10" i="4"/>
  <c r="E10" i="4" s="1"/>
  <c r="R21" i="1"/>
  <c r="R22" i="1" s="1"/>
  <c r="D12" i="1"/>
  <c r="F12" i="1" s="1"/>
  <c r="F9" i="1"/>
  <c r="D13" i="1"/>
  <c r="F4" i="1"/>
  <c r="F8" i="1"/>
  <c r="F31" i="5"/>
  <c r="G31" i="5"/>
  <c r="R32" i="1"/>
  <c r="E9" i="1" l="1"/>
  <c r="C22" i="1"/>
  <c r="H13" i="7"/>
  <c r="T13" i="1"/>
  <c r="T14" i="1" s="1"/>
  <c r="V4" i="1"/>
  <c r="I13" i="7"/>
  <c r="J13" i="7" s="1"/>
  <c r="F7" i="4"/>
  <c r="E4" i="1"/>
  <c r="C30" i="1" s="1"/>
  <c r="E13" i="1"/>
  <c r="V7" i="1"/>
  <c r="V8" i="1"/>
  <c r="R31" i="1"/>
  <c r="R36" i="1" s="1"/>
  <c r="T8" i="1"/>
  <c r="T9" i="1" s="1"/>
  <c r="E5" i="1"/>
  <c r="C31" i="1" s="1"/>
  <c r="F13" i="1"/>
  <c r="E10" i="1"/>
  <c r="F10" i="1"/>
  <c r="D14" i="1"/>
  <c r="E15" i="1"/>
  <c r="E12" i="1"/>
  <c r="C32" i="1" s="1"/>
  <c r="E7" i="1"/>
  <c r="E8" i="1"/>
  <c r="E6" i="1"/>
  <c r="C33" i="1" s="1"/>
  <c r="T15" i="1" l="1"/>
  <c r="W13" i="1"/>
  <c r="W14" i="1" s="1"/>
  <c r="W4" i="1"/>
  <c r="F13" i="4"/>
  <c r="F10" i="4"/>
  <c r="H7" i="4"/>
  <c r="K10" i="4" s="1"/>
  <c r="C34" i="1"/>
  <c r="W7" i="1"/>
  <c r="W8" i="1" s="1"/>
  <c r="F14" i="1"/>
  <c r="E14" i="1"/>
  <c r="H13" i="4" l="1"/>
  <c r="H10" i="4"/>
</calcChain>
</file>

<file path=xl/sharedStrings.xml><?xml version="1.0" encoding="utf-8"?>
<sst xmlns="http://schemas.openxmlformats.org/spreadsheetml/2006/main" count="170" uniqueCount="140">
  <si>
    <t>Greenland</t>
  </si>
  <si>
    <t>Total</t>
  </si>
  <si>
    <t>ratio</t>
  </si>
  <si>
    <t>volume millions km3</t>
  </si>
  <si>
    <t>https://www.ipcc.ch/site/assets/uploads/2018/02/WG1AR5_Chapter04_FINAL.pdf</t>
  </si>
  <si>
    <t>Antarctic</t>
  </si>
  <si>
    <t>Glaciers</t>
  </si>
  <si>
    <t>Banquises N+S</t>
  </si>
  <si>
    <t>https://www.nasa.gov/feature/goddard/nasa-study-mass-gains-of-antarctic-ice-sheet-greater-than-losses</t>
  </si>
  <si>
    <t>https://archive.ipcc.ch/pdf/assessment-report/ar5/wg1/WG1AR5_Chapter08_FINAL.pdf   </t>
  </si>
  <si>
    <t>chaleur latente (J/kg)</t>
  </si>
  <si>
    <t xml:space="preserve">Forcage anthropique (W) </t>
  </si>
  <si>
    <t>durée totale (anné)</t>
  </si>
  <si>
    <t>Forcage radiatif anthropique (W/m²)</t>
  </si>
  <si>
    <t>Surface terrestre (m²)</t>
  </si>
  <si>
    <t>energie homme 1 an</t>
  </si>
  <si>
    <t>joule</t>
  </si>
  <si>
    <t>TEP</t>
  </si>
  <si>
    <t>duree totale (années)</t>
  </si>
  <si>
    <t>https://fr.wikipedia.org/wiki/Glace</t>
  </si>
  <si>
    <t>15 millénaires</t>
  </si>
  <si>
    <t>Banquise Sud</t>
  </si>
  <si>
    <t>Banquise Nord</t>
  </si>
  <si>
    <t xml:space="preserve">Divers </t>
  </si>
  <si>
    <t>D'après table 4.1 Ch4 AR5</t>
  </si>
  <si>
    <t>AR4</t>
  </si>
  <si>
    <t>AR5</t>
  </si>
  <si>
    <t>3,4 à 11,1 milliers km3</t>
  </si>
  <si>
    <t>13 à 16,5 milliers km3</t>
  </si>
  <si>
    <t>Ratios</t>
  </si>
  <si>
    <t>https://www.ipcc.ch/site/assets/uploads/2018/02/ar4-wg1-chapter4-1.pdf</t>
  </si>
  <si>
    <t>Total  cryosphére</t>
  </si>
  <si>
    <t xml:space="preserve">Antarctique </t>
  </si>
  <si>
    <t>Volumes (10^6  km3)</t>
  </si>
  <si>
    <t>Permafrost, snow, lac &amp; river</t>
  </si>
  <si>
    <t>kg</t>
  </si>
  <si>
    <t>m3</t>
  </si>
  <si>
    <t>km3</t>
  </si>
  <si>
    <t>millions km3</t>
  </si>
  <si>
    <t>facteurs de conversion</t>
  </si>
  <si>
    <t>1 km3 de glace</t>
  </si>
  <si>
    <t>volume (km3)</t>
  </si>
  <si>
    <t>sea water density (kg/m3)</t>
  </si>
  <si>
    <t>ice density  (kg/m3)</t>
  </si>
  <si>
    <t>océan area  (10^12 m²)</t>
  </si>
  <si>
    <t>masse (Gt)</t>
  </si>
  <si>
    <t>1 Gigatonne</t>
  </si>
  <si>
    <t>1 million de km²</t>
  </si>
  <si>
    <t>10^9 m3</t>
  </si>
  <si>
    <t>1 km3</t>
  </si>
  <si>
    <t>10^12 m²</t>
  </si>
  <si>
    <t>10^15 m²</t>
  </si>
  <si>
    <t>1 million de km3</t>
  </si>
  <si>
    <t>1  km²</t>
  </si>
  <si>
    <t>10^6 m²</t>
  </si>
  <si>
    <t>sea water density (kg/m3 ou Gt/km3)</t>
  </si>
  <si>
    <t>ice density     . (kg/m3 ou Gt/km3)</t>
  </si>
  <si>
    <t>10^12 kg</t>
  </si>
  <si>
    <t>1 cm d'océan correspond à un volume de glace</t>
  </si>
  <si>
    <t>Gt</t>
  </si>
  <si>
    <t>1 cm d'océan correspond à un volume d'eau</t>
  </si>
  <si>
    <t>d'après table 4.2</t>
  </si>
  <si>
    <t xml:space="preserve">  océan area         .  (10^12 m² = millions km²)</t>
  </si>
  <si>
    <t>Joule (1TEP = 42 GJ)</t>
  </si>
  <si>
    <t>1 Gt de glace</t>
  </si>
  <si>
    <t>Masse (10^6 Gt)</t>
  </si>
  <si>
    <r>
      <t>Volumes (10^6 km</t>
    </r>
    <r>
      <rPr>
        <b/>
        <sz val="9"/>
        <color indexed="8"/>
        <rFont val="Arial"/>
        <family val="2"/>
      </rPr>
      <t>3</t>
    </r>
    <r>
      <rPr>
        <b/>
        <sz val="10"/>
        <color indexed="8"/>
        <rFont val="Arial"/>
        <family val="2"/>
      </rPr>
      <t>)</t>
    </r>
  </si>
  <si>
    <t>Banquises + Glaciers</t>
  </si>
  <si>
    <t>Tables 4.1</t>
  </si>
  <si>
    <t>Banquises N+S,Glaciers,Divers</t>
  </si>
  <si>
    <t>Nord</t>
  </si>
  <si>
    <t>Sud</t>
  </si>
  <si>
    <t>Graphe en secteurs</t>
  </si>
  <si>
    <t>2 à 3 siécles</t>
  </si>
  <si>
    <t>Total (chauffe+fonte)</t>
  </si>
  <si>
    <t>Energie de chauffe (20 K)</t>
  </si>
  <si>
    <t>Masse de glace</t>
  </si>
  <si>
    <t>Volume de glace (m3)</t>
  </si>
  <si>
    <t>antarctic sea ice</t>
  </si>
  <si>
    <t>antarctic ice sheet</t>
  </si>
  <si>
    <t>antarctic ice shelves</t>
  </si>
  <si>
    <t>Artic sea ice</t>
  </si>
  <si>
    <t>Glacier</t>
  </si>
  <si>
    <t>Land % (147,6)</t>
  </si>
  <si>
    <t>Cumul partiels (Mkm²)</t>
  </si>
  <si>
    <t>Glaces (Mkm²)</t>
  </si>
  <si>
    <t>Surface glaces</t>
  </si>
  <si>
    <r>
      <rPr>
        <sz val="10"/>
        <color indexed="22"/>
        <rFont val="Calibri"/>
        <family val="2"/>
      </rPr>
      <t>.</t>
    </r>
    <r>
      <rPr>
        <sz val="10"/>
        <color indexed="8"/>
        <rFont val="Calibri"/>
        <family val="2"/>
      </rPr>
      <t xml:space="preserve"> + Sud</t>
    </r>
  </si>
  <si>
    <r>
      <rPr>
        <sz val="8"/>
        <color indexed="22"/>
        <rFont val="Calibri"/>
        <family val="2"/>
      </rPr>
      <t>.</t>
    </r>
    <r>
      <rPr>
        <b/>
        <sz val="8"/>
        <color indexed="8"/>
        <rFont val="Calibri"/>
        <family val="2"/>
      </rPr>
      <t>-</t>
    </r>
    <r>
      <rPr>
        <sz val="8"/>
        <color indexed="8"/>
        <rFont val="Calibri"/>
        <family val="2"/>
      </rPr>
      <t xml:space="preserve">Greenland </t>
    </r>
    <r>
      <rPr>
        <b/>
        <sz val="8"/>
        <color indexed="8"/>
        <rFont val="Calibri"/>
        <family val="2"/>
      </rPr>
      <t>-</t>
    </r>
    <r>
      <rPr>
        <sz val="8"/>
        <color indexed="8"/>
        <rFont val="Calibri"/>
        <family val="2"/>
      </rPr>
      <t xml:space="preserve"> Glaciers</t>
    </r>
  </si>
  <si>
    <t>masse glacier Gt</t>
  </si>
  <si>
    <t>Lieu</t>
  </si>
  <si>
    <r>
      <t>Surfaces (10</t>
    </r>
    <r>
      <rPr>
        <b/>
        <vertAlign val="superscript"/>
        <sz val="12"/>
        <color indexed="8"/>
        <rFont val="Calibri"/>
        <family val="2"/>
      </rPr>
      <t>6</t>
    </r>
    <r>
      <rPr>
        <b/>
        <sz val="12"/>
        <color indexed="8"/>
        <rFont val="Calibri"/>
        <family val="2"/>
      </rPr>
      <t>km²)</t>
    </r>
  </si>
  <si>
    <t>VOLUMES</t>
  </si>
  <si>
    <t>SURFACES</t>
  </si>
  <si>
    <t>surf banquises</t>
  </si>
  <si>
    <t xml:space="preserve"> </t>
  </si>
  <si>
    <t>conversion AR4   Greenland</t>
  </si>
  <si>
    <t>conversion AR4    Antarctic</t>
  </si>
  <si>
    <t>conversion AR5  Total</t>
  </si>
  <si>
    <t>Antarctic + Greenland</t>
  </si>
  <si>
    <r>
      <rPr>
        <b/>
        <sz val="9"/>
        <color theme="1"/>
        <rFont val="Arial"/>
        <family val="2"/>
      </rPr>
      <t>S</t>
    </r>
    <r>
      <rPr>
        <b/>
        <sz val="8"/>
        <color theme="1"/>
        <rFont val="Arial"/>
        <family val="2"/>
      </rPr>
      <t xml:space="preserve">ea </t>
    </r>
    <r>
      <rPr>
        <b/>
        <sz val="9"/>
        <color theme="1"/>
        <rFont val="Arial"/>
        <family val="2"/>
      </rPr>
      <t>L</t>
    </r>
    <r>
      <rPr>
        <b/>
        <sz val="8"/>
        <color theme="1"/>
        <rFont val="Arial"/>
        <family val="2"/>
      </rPr>
      <t xml:space="preserve">evel </t>
    </r>
    <r>
      <rPr>
        <b/>
        <sz val="9"/>
        <color theme="1"/>
        <rFont val="Arial"/>
        <family val="2"/>
      </rPr>
      <t>E</t>
    </r>
    <r>
      <rPr>
        <b/>
        <sz val="8"/>
        <color theme="1"/>
        <rFont val="Arial"/>
        <family val="2"/>
      </rPr>
      <t>quivalent (m)</t>
    </r>
  </si>
  <si>
    <t>Snow North only (moy Mkm²)</t>
  </si>
  <si>
    <t>Total N+S(albedo) (Mkm²)</t>
  </si>
  <si>
    <t>Net nord  (Mkm²)</t>
  </si>
  <si>
    <t>Océan % (362,5)</t>
  </si>
  <si>
    <t>Surface terre (510,1)</t>
  </si>
  <si>
    <t>Correction</t>
  </si>
  <si>
    <t xml:space="preserve"> Correction (%)</t>
  </si>
  <si>
    <r>
      <t>Antarctic AR4 SLE</t>
    </r>
    <r>
      <rPr>
        <sz val="8"/>
        <color rgb="FF00B050"/>
        <rFont val="Calibri"/>
        <family val="2"/>
      </rPr>
      <t>→volume</t>
    </r>
  </si>
  <si>
    <r>
      <rPr>
        <b/>
        <sz val="9"/>
        <color theme="1"/>
        <rFont val="Arial"/>
        <family val="2"/>
      </rPr>
      <t>S</t>
    </r>
    <r>
      <rPr>
        <sz val="8"/>
        <color theme="1"/>
        <rFont val="Arial"/>
        <family val="2"/>
      </rPr>
      <t xml:space="preserve">ea </t>
    </r>
    <r>
      <rPr>
        <b/>
        <sz val="9"/>
        <color theme="1"/>
        <rFont val="Arial"/>
        <family val="2"/>
      </rPr>
      <t>L</t>
    </r>
    <r>
      <rPr>
        <sz val="8"/>
        <color theme="1"/>
        <rFont val="Arial"/>
        <family val="2"/>
      </rPr>
      <t xml:space="preserve">evel </t>
    </r>
    <r>
      <rPr>
        <b/>
        <sz val="9"/>
        <color theme="1"/>
        <rFont val="Arial"/>
        <family val="2"/>
      </rPr>
      <t>E</t>
    </r>
    <r>
      <rPr>
        <sz val="8"/>
        <color theme="1"/>
        <rFont val="Arial"/>
        <family val="2"/>
      </rPr>
      <t>quivalent (m)</t>
    </r>
  </si>
  <si>
    <t>AR2</t>
  </si>
  <si>
    <t>AR3</t>
  </si>
  <si>
    <t>AR1</t>
  </si>
  <si>
    <t>FAR</t>
  </si>
  <si>
    <t>SAR</t>
  </si>
  <si>
    <t>TAR</t>
  </si>
  <si>
    <t>AR6?</t>
  </si>
  <si>
    <t>https://www.ipcc.ch/site/assets/uploads/2017/09/WG1AR5_Chapter01_FINAL.pdf</t>
  </si>
  <si>
    <t>Rapport</t>
  </si>
  <si>
    <t>nom</t>
  </si>
  <si>
    <t>intervalle</t>
  </si>
  <si>
    <t>date WG AR</t>
  </si>
  <si>
    <t>2022?</t>
  </si>
  <si>
    <t>9?</t>
  </si>
  <si>
    <t>chapitre 4 page 317</t>
  </si>
  <si>
    <t>Efr  Energie "forcage anthropique" sur 1 an</t>
  </si>
  <si>
    <t>9 millénaires</t>
  </si>
  <si>
    <t>Surface calotte/Terre</t>
  </si>
  <si>
    <t>Durée fonte pour 3% Efr</t>
  </si>
  <si>
    <t>Energie de fonte  (J)</t>
  </si>
  <si>
    <t xml:space="preserve"> 70% océan</t>
  </si>
  <si>
    <t>Surface globe   510 Mkm²</t>
  </si>
  <si>
    <t>Forcage radiatif GIEC =  2,3 W /m²  ou 2,6 W/m²  en page 678  chapitre 8 et  figure 8.15 page 897</t>
  </si>
  <si>
    <t xml:space="preserve">1 cm d'océan correspond à une masse </t>
  </si>
  <si>
    <t>SLE  (m)</t>
  </si>
  <si>
    <t>1m SLE</t>
  </si>
  <si>
    <t>ice</t>
  </si>
  <si>
    <t xml:space="preserve">Chaleur latente de fusion 333,5J/g  et 1 m3 de glace = 917 kg </t>
  </si>
  <si>
    <t>Selon Tab 4.1 Ch4 AR5</t>
  </si>
  <si>
    <t>Banquises N+S , Glaciers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</si>
</sst>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0.0000"/>
    <numFmt numFmtId="165" formatCode="0.000"/>
    <numFmt numFmtId="166" formatCode="0.0"/>
    <numFmt numFmtId="167" formatCode="0.0%"/>
    <numFmt numFmtId="168" formatCode="0.0E+00"/>
    <numFmt numFmtId="169" formatCode="0.000%"/>
    <numFmt numFmtId="170" formatCode="0.000E+00"/>
  </numFmts>
  <fonts count="86" x14ac:knownFonts="1">
    <font>
      <sz val="11"/>
      <color theme="1"/>
      <name val="Calibri"/>
      <family val="2"/>
      <scheme val="minor"/>
    </font>
    <font>
      <b/>
      <sz val="9"/>
      <color indexed="8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Calibri"/>
      <family val="2"/>
    </font>
    <font>
      <sz val="8"/>
      <color indexed="8"/>
      <name val="Calibri"/>
      <family val="2"/>
    </font>
    <font>
      <sz val="10"/>
      <color indexed="8"/>
      <name val="Calibri"/>
      <family val="2"/>
    </font>
    <font>
      <sz val="10"/>
      <color indexed="22"/>
      <name val="Calibri"/>
      <family val="2"/>
    </font>
    <font>
      <sz val="8"/>
      <color indexed="22"/>
      <name val="Calibri"/>
      <family val="2"/>
    </font>
    <font>
      <b/>
      <sz val="8"/>
      <color indexed="8"/>
      <name val="Calibri"/>
      <family val="2"/>
    </font>
    <font>
      <b/>
      <vertAlign val="superscript"/>
      <sz val="12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Arial"/>
      <family val="2"/>
    </font>
    <font>
      <b/>
      <sz val="12"/>
      <color rgb="FFFF0000"/>
      <name val="Calibri"/>
      <family val="2"/>
      <scheme val="minor"/>
    </font>
    <font>
      <sz val="9"/>
      <color theme="1"/>
      <name val="Arial"/>
      <family val="2"/>
    </font>
    <font>
      <sz val="10"/>
      <color rgb="FFFF0000"/>
      <name val="Arial"/>
      <family val="2"/>
    </font>
    <font>
      <b/>
      <sz val="36"/>
      <color rgb="FFFF0000"/>
      <name val="Calibri"/>
      <family val="2"/>
      <scheme val="minor"/>
    </font>
    <font>
      <b/>
      <sz val="11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Calibri"/>
      <family val="2"/>
      <scheme val="minor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10"/>
      <color theme="1"/>
      <name val="Arial"/>
      <family val="2"/>
    </font>
    <font>
      <b/>
      <sz val="12"/>
      <color theme="1"/>
      <name val="Arial"/>
      <family val="2"/>
    </font>
    <font>
      <b/>
      <sz val="11"/>
      <color rgb="FFFF0000"/>
      <name val="Arial"/>
      <family val="2"/>
    </font>
    <font>
      <b/>
      <sz val="12"/>
      <color rgb="FFFF0000"/>
      <name val="Arial"/>
      <family val="2"/>
    </font>
    <font>
      <i/>
      <sz val="9"/>
      <color theme="1"/>
      <name val="Arial"/>
      <family val="2"/>
    </font>
    <font>
      <i/>
      <sz val="10"/>
      <color theme="1"/>
      <name val="Arial"/>
      <family val="2"/>
    </font>
    <font>
      <b/>
      <sz val="11"/>
      <color rgb="FF0070C0"/>
      <name val="Arial"/>
      <family val="2"/>
    </font>
    <font>
      <i/>
      <sz val="11"/>
      <color theme="1"/>
      <name val="Arial"/>
      <family val="2"/>
    </font>
    <font>
      <b/>
      <sz val="11"/>
      <color rgb="FF00B050"/>
      <name val="Arial"/>
      <family val="2"/>
    </font>
    <font>
      <b/>
      <sz val="16"/>
      <color rgb="FFFF0000"/>
      <name val="Arial"/>
      <family val="2"/>
    </font>
    <font>
      <sz val="11"/>
      <color rgb="FF00B050"/>
      <name val="Arial"/>
      <family val="2"/>
    </font>
    <font>
      <b/>
      <i/>
      <sz val="10"/>
      <color theme="2" tint="-0.749992370372631"/>
      <name val="Arial"/>
      <family val="2"/>
    </font>
    <font>
      <b/>
      <sz val="12"/>
      <color rgb="FFC00000"/>
      <name val="Arial"/>
      <family val="2"/>
    </font>
    <font>
      <b/>
      <sz val="11"/>
      <color rgb="FFC00000"/>
      <name val="Arial"/>
      <family val="2"/>
    </font>
    <font>
      <i/>
      <sz val="11"/>
      <color rgb="FFC00000"/>
      <name val="Arial"/>
      <family val="2"/>
    </font>
    <font>
      <sz val="12"/>
      <color rgb="FFC00000"/>
      <name val="Arial"/>
      <family val="2"/>
    </font>
    <font>
      <b/>
      <i/>
      <sz val="14"/>
      <color rgb="FFFF0000"/>
      <name val="Arial"/>
      <family val="2"/>
    </font>
    <font>
      <sz val="10"/>
      <color rgb="FF0070C0"/>
      <name val="Arial"/>
      <family val="2"/>
    </font>
    <font>
      <i/>
      <sz val="10"/>
      <color theme="2" tint="-0.749992370372631"/>
      <name val="Arial"/>
      <family val="2"/>
    </font>
    <font>
      <b/>
      <i/>
      <sz val="10"/>
      <color theme="1"/>
      <name val="Arial"/>
      <family val="2"/>
    </font>
    <font>
      <i/>
      <sz val="9"/>
      <color theme="2" tint="-0.749992370372631"/>
      <name val="Arial"/>
      <family val="2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u/>
      <sz val="8"/>
      <color theme="10"/>
      <name val="Arial"/>
      <family val="2"/>
    </font>
    <font>
      <b/>
      <sz val="11"/>
      <color rgb="FF00B050"/>
      <name val="Calibri"/>
      <family val="2"/>
      <scheme val="minor"/>
    </font>
    <font>
      <sz val="11"/>
      <color rgb="FF00B05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Arial"/>
      <family val="2"/>
    </font>
    <font>
      <sz val="9"/>
      <color rgb="FFFF0000"/>
      <name val="Calibri"/>
      <family val="2"/>
      <scheme val="minor"/>
    </font>
    <font>
      <b/>
      <sz val="9"/>
      <color rgb="FF0070C0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2"/>
      <color rgb="FF00B05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i/>
      <sz val="12"/>
      <color rgb="FF0070C0"/>
      <name val="Calibri"/>
      <family val="2"/>
      <scheme val="minor"/>
    </font>
    <font>
      <b/>
      <i/>
      <sz val="12"/>
      <color rgb="FF00B05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00B05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9"/>
      <color rgb="FF00B05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rgb="FF00B050"/>
      <name val="Arial"/>
      <family val="2"/>
    </font>
    <font>
      <b/>
      <u/>
      <sz val="14"/>
      <color theme="1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4"/>
      <color rgb="FF0070C0"/>
      <name val="Calibri"/>
      <family val="2"/>
      <scheme val="minor"/>
    </font>
    <font>
      <b/>
      <sz val="14"/>
      <color rgb="FF00B050"/>
      <name val="Calibri"/>
      <family val="2"/>
      <scheme val="minor"/>
    </font>
    <font>
      <b/>
      <sz val="14"/>
      <color theme="3" tint="0.39997558519241921"/>
      <name val="Calibri"/>
      <family val="2"/>
      <scheme val="minor"/>
    </font>
    <font>
      <b/>
      <sz val="14"/>
      <color theme="4" tint="0.59999389629810485"/>
      <name val="Calibri"/>
      <family val="2"/>
      <scheme val="minor"/>
    </font>
    <font>
      <b/>
      <sz val="28"/>
      <color theme="1"/>
      <name val="Calibri"/>
      <family val="2"/>
      <scheme val="minor"/>
    </font>
    <font>
      <b/>
      <sz val="48"/>
      <color rgb="FF00B050"/>
      <name val="Calibri"/>
      <family val="2"/>
      <scheme val="minor"/>
    </font>
    <font>
      <sz val="8"/>
      <color rgb="FF00B050"/>
      <name val="Calibri"/>
      <family val="2"/>
      <scheme val="minor"/>
    </font>
    <font>
      <sz val="8"/>
      <color rgb="FF00B050"/>
      <name val="Calibri"/>
      <family val="2"/>
    </font>
    <font>
      <b/>
      <sz val="11"/>
      <color theme="5" tint="-0.249977111117893"/>
      <name val="Calibri"/>
      <family val="2"/>
      <scheme val="minor"/>
    </font>
    <font>
      <b/>
      <sz val="16"/>
      <color theme="5" tint="-0.249977111117893"/>
      <name val="Calibri"/>
      <family val="2"/>
      <scheme val="minor"/>
    </font>
    <font>
      <sz val="9"/>
      <color rgb="FF00B050"/>
      <name val="Calibri"/>
      <family val="2"/>
      <scheme val="minor"/>
    </font>
    <font>
      <i/>
      <sz val="9"/>
      <color theme="0" tint="-0.34998626667073579"/>
      <name val="Calibri"/>
      <family val="2"/>
      <scheme val="minor"/>
    </font>
    <font>
      <sz val="10"/>
      <color rgb="FF00B050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/>
        <bgColor indexed="64"/>
      </patternFill>
    </fill>
  </fills>
  <borders count="9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thick">
        <color rgb="FFFF0000"/>
      </left>
      <right/>
      <top style="thick">
        <color rgb="FFFF0000"/>
      </top>
      <bottom/>
      <diagonal/>
    </border>
    <border>
      <left/>
      <right/>
      <top style="thick">
        <color rgb="FFFF0000"/>
      </top>
      <bottom/>
      <diagonal/>
    </border>
    <border>
      <left style="thin">
        <color indexed="64"/>
      </left>
      <right style="thin">
        <color indexed="64"/>
      </right>
      <top style="thick">
        <color rgb="FFFF0000"/>
      </top>
      <bottom style="thin">
        <color indexed="64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n">
        <color indexed="64"/>
      </bottom>
      <diagonal/>
    </border>
    <border>
      <left style="thick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rgb="FFFF0000"/>
      </right>
      <top style="thin">
        <color indexed="64"/>
      </top>
      <bottom style="thin">
        <color indexed="64"/>
      </bottom>
      <diagonal/>
    </border>
    <border>
      <left style="thick">
        <color rgb="FFFF0000"/>
      </left>
      <right/>
      <top/>
      <bottom/>
      <diagonal/>
    </border>
    <border>
      <left/>
      <right style="thick">
        <color rgb="FFFF0000"/>
      </right>
      <top/>
      <bottom/>
      <diagonal/>
    </border>
    <border>
      <left style="thick">
        <color rgb="FFFF0000"/>
      </left>
      <right style="thin">
        <color indexed="64"/>
      </right>
      <top style="thin">
        <color indexed="64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rgb="FFFF0000"/>
      </bottom>
      <diagonal/>
    </border>
    <border>
      <left style="thin">
        <color indexed="64"/>
      </left>
      <right/>
      <top style="thick">
        <color rgb="FFFF0000"/>
      </top>
      <bottom style="thin">
        <color indexed="64"/>
      </bottom>
      <diagonal/>
    </border>
    <border>
      <left/>
      <right style="thick">
        <color rgb="FFFF0000"/>
      </right>
      <top/>
      <bottom style="thick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ck">
        <color rgb="FFFF0000"/>
      </left>
      <right style="thin">
        <color rgb="FFFF0000"/>
      </right>
      <top style="thick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thick">
        <color rgb="FFFF0000"/>
      </top>
      <bottom style="thin">
        <color rgb="FFFF0000"/>
      </bottom>
      <diagonal/>
    </border>
    <border>
      <left style="thin">
        <color rgb="FFFF0000"/>
      </left>
      <right style="thick">
        <color rgb="FFFF0000"/>
      </right>
      <top style="thick">
        <color rgb="FFFF0000"/>
      </top>
      <bottom style="thin">
        <color rgb="FFFF0000"/>
      </bottom>
      <diagonal/>
    </border>
    <border>
      <left style="thick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 style="thick">
        <color rgb="FFFF0000"/>
      </right>
      <top style="thin">
        <color rgb="FFFF0000"/>
      </top>
      <bottom style="thin">
        <color rgb="FFFF0000"/>
      </bottom>
      <diagonal/>
    </border>
    <border>
      <left style="thick">
        <color rgb="FFFF0000"/>
      </left>
      <right style="thin">
        <color rgb="FFFF0000"/>
      </right>
      <top style="thin">
        <color rgb="FFFF0000"/>
      </top>
      <bottom style="thick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ck">
        <color rgb="FFFF0000"/>
      </bottom>
      <diagonal/>
    </border>
    <border>
      <left style="thin">
        <color rgb="FFFF0000"/>
      </left>
      <right style="thick">
        <color rgb="FFFF0000"/>
      </right>
      <top style="thin">
        <color rgb="FFFF0000"/>
      </top>
      <bottom style="thick">
        <color rgb="FFFF0000"/>
      </bottom>
      <diagonal/>
    </border>
    <border>
      <left style="thick">
        <color rgb="FF00B050"/>
      </left>
      <right style="thin">
        <color indexed="64"/>
      </right>
      <top style="thick">
        <color rgb="FF00B050"/>
      </top>
      <bottom style="thin">
        <color indexed="64"/>
      </bottom>
      <diagonal/>
    </border>
    <border>
      <left/>
      <right style="thick">
        <color rgb="FF00B050"/>
      </right>
      <top style="thick">
        <color rgb="FF00B050"/>
      </top>
      <bottom/>
      <diagonal/>
    </border>
    <border>
      <left style="thick">
        <color rgb="FF00B05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rgb="FF00B050"/>
      </right>
      <top/>
      <bottom/>
      <diagonal/>
    </border>
    <border>
      <left style="thick">
        <color rgb="FF00B050"/>
      </left>
      <right/>
      <top/>
      <bottom/>
      <diagonal/>
    </border>
    <border>
      <left style="thick">
        <color rgb="FF00B050"/>
      </left>
      <right/>
      <top/>
      <bottom style="thick">
        <color rgb="FF00B050"/>
      </bottom>
      <diagonal/>
    </border>
    <border>
      <left/>
      <right style="thick">
        <color rgb="FF00B050"/>
      </right>
      <top/>
      <bottom style="thick">
        <color rgb="FF00B050"/>
      </bottom>
      <diagonal/>
    </border>
    <border>
      <left style="thick">
        <color theme="5" tint="0.39994506668294322"/>
      </left>
      <right style="thin">
        <color indexed="64"/>
      </right>
      <top style="thick">
        <color theme="5" tint="0.3999450666829432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theme="5" tint="0.39994506668294322"/>
      </top>
      <bottom style="thin">
        <color indexed="64"/>
      </bottom>
      <diagonal/>
    </border>
    <border>
      <left style="thin">
        <color indexed="64"/>
      </left>
      <right style="thick">
        <color theme="5" tint="0.39994506668294322"/>
      </right>
      <top style="thick">
        <color theme="5" tint="0.39994506668294322"/>
      </top>
      <bottom style="thin">
        <color indexed="64"/>
      </bottom>
      <diagonal/>
    </border>
    <border>
      <left style="thick">
        <color theme="5" tint="0.3999450666829432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theme="5" tint="0.39994506668294322"/>
      </right>
      <top style="thin">
        <color indexed="64"/>
      </top>
      <bottom style="thin">
        <color indexed="64"/>
      </bottom>
      <diagonal/>
    </border>
    <border>
      <left style="thick">
        <color theme="5" tint="0.39994506668294322"/>
      </left>
      <right style="thin">
        <color indexed="64"/>
      </right>
      <top style="thin">
        <color indexed="64"/>
      </top>
      <bottom style="thick">
        <color theme="5" tint="0.399945066682943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theme="5" tint="0.39994506668294322"/>
      </bottom>
      <diagonal/>
    </border>
    <border>
      <left style="thin">
        <color indexed="64"/>
      </left>
      <right style="thick">
        <color theme="5" tint="0.39994506668294322"/>
      </right>
      <top style="thin">
        <color indexed="64"/>
      </top>
      <bottom style="thick">
        <color theme="5" tint="0.39994506668294322"/>
      </bottom>
      <diagonal/>
    </border>
    <border>
      <left style="thick">
        <color rgb="FF00B050"/>
      </left>
      <right style="thick">
        <color rgb="FF00B050"/>
      </right>
      <top style="thick">
        <color rgb="FF00B050"/>
      </top>
      <bottom style="thick">
        <color rgb="FF00B050"/>
      </bottom>
      <diagonal/>
    </border>
    <border>
      <left/>
      <right style="thick">
        <color rgb="FF00B050"/>
      </right>
      <top style="thick">
        <color rgb="FF00B050"/>
      </top>
      <bottom style="thick">
        <color rgb="FF00B050"/>
      </bottom>
      <diagonal/>
    </border>
    <border>
      <left style="thick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thin">
        <color rgb="FF00B050"/>
      </left>
      <right style="thick">
        <color rgb="FF00B050"/>
      </right>
      <top style="thin">
        <color rgb="FF00B050"/>
      </top>
      <bottom style="thin">
        <color rgb="FF00B050"/>
      </bottom>
      <diagonal/>
    </border>
  </borders>
  <cellStyleXfs count="3">
    <xf numFmtId="0" fontId="0" fillId="0" borderId="0"/>
    <xf numFmtId="0" fontId="12" fillId="0" borderId="0" applyNumberFormat="0" applyFill="0" applyBorder="0" applyAlignment="0" applyProtection="0"/>
    <xf numFmtId="9" fontId="10" fillId="0" borderId="0" applyFont="0" applyFill="0" applyBorder="0" applyAlignment="0" applyProtection="0"/>
  </cellStyleXfs>
  <cellXfs count="288">
    <xf numFmtId="0" fontId="0" fillId="0" borderId="0" xfId="0"/>
    <xf numFmtId="0" fontId="0" fillId="0" borderId="0" xfId="0" applyAlignment="1">
      <alignment horizontal="center"/>
    </xf>
    <xf numFmtId="0" fontId="12" fillId="0" borderId="0" xfId="1"/>
    <xf numFmtId="0" fontId="0" fillId="0" borderId="1" xfId="0" applyBorder="1"/>
    <xf numFmtId="165" fontId="0" fillId="0" borderId="1" xfId="0" applyNumberFormat="1" applyBorder="1"/>
    <xf numFmtId="165" fontId="0" fillId="0" borderId="0" xfId="0" applyNumberFormat="1"/>
    <xf numFmtId="0" fontId="15" fillId="0" borderId="0" xfId="0" applyFont="1"/>
    <xf numFmtId="0" fontId="13" fillId="0" borderId="0" xfId="0" applyFont="1"/>
    <xf numFmtId="1" fontId="0" fillId="0" borderId="0" xfId="0" applyNumberFormat="1"/>
    <xf numFmtId="0" fontId="0" fillId="5" borderId="0" xfId="0" applyFill="1"/>
    <xf numFmtId="0" fontId="12" fillId="5" borderId="0" xfId="1" applyFill="1" applyAlignment="1">
      <alignment vertical="center"/>
    </xf>
    <xf numFmtId="0" fontId="15" fillId="0" borderId="3" xfId="0" applyFont="1" applyBorder="1" applyAlignment="1">
      <alignment horizontal="center"/>
    </xf>
    <xf numFmtId="0" fontId="18" fillId="6" borderId="4" xfId="0" applyFont="1" applyFill="1" applyBorder="1" applyAlignment="1">
      <alignment horizontal="center"/>
    </xf>
    <xf numFmtId="0" fontId="19" fillId="0" borderId="0" xfId="0" applyFont="1"/>
    <xf numFmtId="0" fontId="22" fillId="0" borderId="0" xfId="0" applyFont="1" applyBorder="1"/>
    <xf numFmtId="0" fontId="0" fillId="0" borderId="0" xfId="0" applyBorder="1"/>
    <xf numFmtId="0" fontId="22" fillId="0" borderId="61" xfId="0" applyFont="1" applyBorder="1"/>
    <xf numFmtId="0" fontId="0" fillId="0" borderId="62" xfId="0" applyBorder="1"/>
    <xf numFmtId="0" fontId="0" fillId="0" borderId="0" xfId="0" applyAlignment="1">
      <alignment horizontal="center" vertical="top"/>
    </xf>
    <xf numFmtId="0" fontId="0" fillId="0" borderId="0" xfId="0" applyAlignment="1">
      <alignment vertical="top"/>
    </xf>
    <xf numFmtId="0" fontId="0" fillId="9" borderId="0" xfId="0" applyFill="1"/>
    <xf numFmtId="166" fontId="0" fillId="0" borderId="0" xfId="0" applyNumberFormat="1"/>
    <xf numFmtId="0" fontId="25" fillId="0" borderId="17" xfId="0" applyFont="1" applyBorder="1" applyAlignment="1">
      <alignment horizontal="center"/>
    </xf>
    <xf numFmtId="0" fontId="15" fillId="0" borderId="18" xfId="0" applyFont="1" applyBorder="1"/>
    <xf numFmtId="0" fontId="15" fillId="0" borderId="0" xfId="0" applyFont="1" applyFill="1"/>
    <xf numFmtId="0" fontId="28" fillId="0" borderId="67" xfId="0" applyFont="1" applyBorder="1" applyAlignment="1">
      <alignment horizontal="center"/>
    </xf>
    <xf numFmtId="0" fontId="29" fillId="2" borderId="19" xfId="0" applyFont="1" applyFill="1" applyBorder="1" applyAlignment="1">
      <alignment horizontal="center" vertical="center"/>
    </xf>
    <xf numFmtId="0" fontId="17" fillId="2" borderId="20" xfId="0" applyFont="1" applyFill="1" applyBorder="1" applyAlignment="1">
      <alignment horizontal="center" wrapText="1"/>
    </xf>
    <xf numFmtId="0" fontId="30" fillId="2" borderId="21" xfId="0" applyFont="1" applyFill="1" applyBorder="1" applyAlignment="1">
      <alignment horizontal="center" vertical="center" wrapText="1"/>
    </xf>
    <xf numFmtId="0" fontId="17" fillId="0" borderId="22" xfId="0" applyFont="1" applyBorder="1" applyAlignment="1">
      <alignment horizontal="center"/>
    </xf>
    <xf numFmtId="0" fontId="17" fillId="0" borderId="23" xfId="0" applyFont="1" applyBorder="1" applyAlignment="1">
      <alignment horizontal="center"/>
    </xf>
    <xf numFmtId="0" fontId="17" fillId="0" borderId="24" xfId="0" applyFont="1" applyBorder="1" applyAlignment="1">
      <alignment horizontal="center"/>
    </xf>
    <xf numFmtId="0" fontId="17" fillId="0" borderId="25" xfId="0" applyFont="1" applyBorder="1" applyAlignment="1">
      <alignment horizontal="center"/>
    </xf>
    <xf numFmtId="0" fontId="28" fillId="0" borderId="68" xfId="0" applyFont="1" applyBorder="1" applyAlignment="1">
      <alignment horizontal="center"/>
    </xf>
    <xf numFmtId="164" fontId="28" fillId="0" borderId="69" xfId="0" applyNumberFormat="1" applyFont="1" applyBorder="1" applyAlignment="1">
      <alignment horizontal="center"/>
    </xf>
    <xf numFmtId="11" fontId="28" fillId="0" borderId="70" xfId="0" applyNumberFormat="1" applyFont="1" applyBorder="1" applyAlignment="1">
      <alignment horizontal="center"/>
    </xf>
    <xf numFmtId="0" fontId="28" fillId="0" borderId="71" xfId="0" applyFont="1" applyBorder="1" applyAlignment="1">
      <alignment horizontal="center"/>
    </xf>
    <xf numFmtId="11" fontId="28" fillId="0" borderId="72" xfId="0" applyNumberFormat="1" applyFont="1" applyBorder="1" applyAlignment="1">
      <alignment horizontal="center"/>
    </xf>
    <xf numFmtId="11" fontId="28" fillId="0" borderId="73" xfId="0" applyNumberFormat="1" applyFont="1" applyBorder="1" applyAlignment="1">
      <alignment horizontal="center"/>
    </xf>
    <xf numFmtId="11" fontId="28" fillId="0" borderId="74" xfId="0" applyNumberFormat="1" applyFont="1" applyBorder="1" applyAlignment="1">
      <alignment horizontal="center"/>
    </xf>
    <xf numFmtId="0" fontId="28" fillId="0" borderId="75" xfId="0" applyFont="1" applyBorder="1" applyAlignment="1">
      <alignment horizontal="center"/>
    </xf>
    <xf numFmtId="0" fontId="0" fillId="0" borderId="0" xfId="0" applyFill="1"/>
    <xf numFmtId="0" fontId="0" fillId="6" borderId="0" xfId="0" applyFill="1"/>
    <xf numFmtId="2" fontId="15" fillId="0" borderId="1" xfId="0" applyNumberFormat="1" applyFont="1" applyBorder="1" applyAlignment="1">
      <alignment horizontal="center"/>
    </xf>
    <xf numFmtId="10" fontId="26" fillId="0" borderId="1" xfId="2" applyNumberFormat="1" applyFont="1" applyBorder="1" applyAlignment="1">
      <alignment horizontal="center"/>
    </xf>
    <xf numFmtId="165" fontId="15" fillId="0" borderId="1" xfId="0" applyNumberFormat="1" applyFont="1" applyBorder="1" applyAlignment="1">
      <alignment horizontal="center"/>
    </xf>
    <xf numFmtId="10" fontId="36" fillId="4" borderId="1" xfId="2" applyNumberFormat="1" applyFont="1" applyFill="1" applyBorder="1" applyAlignment="1">
      <alignment horizontal="center"/>
    </xf>
    <xf numFmtId="10" fontId="37" fillId="0" borderId="1" xfId="2" applyNumberFormat="1" applyFont="1" applyBorder="1" applyAlignment="1">
      <alignment horizontal="center"/>
    </xf>
    <xf numFmtId="0" fontId="30" fillId="0" borderId="27" xfId="0" applyFont="1" applyBorder="1" applyAlignment="1">
      <alignment horizontal="center"/>
    </xf>
    <xf numFmtId="165" fontId="39" fillId="0" borderId="33" xfId="0" applyNumberFormat="1" applyFont="1" applyBorder="1" applyAlignment="1">
      <alignment horizontal="center"/>
    </xf>
    <xf numFmtId="165" fontId="32" fillId="0" borderId="33" xfId="0" applyNumberFormat="1" applyFont="1" applyBorder="1" applyAlignment="1">
      <alignment horizontal="center"/>
    </xf>
    <xf numFmtId="2" fontId="40" fillId="0" borderId="1" xfId="0" applyNumberFormat="1" applyFont="1" applyBorder="1" applyAlignment="1">
      <alignment horizontal="center"/>
    </xf>
    <xf numFmtId="164" fontId="15" fillId="0" borderId="1" xfId="0" applyNumberFormat="1" applyFont="1" applyBorder="1" applyAlignment="1">
      <alignment horizontal="center"/>
    </xf>
    <xf numFmtId="164" fontId="32" fillId="0" borderId="33" xfId="0" applyNumberFormat="1" applyFont="1" applyBorder="1" applyAlignment="1">
      <alignment horizontal="center"/>
    </xf>
    <xf numFmtId="166" fontId="34" fillId="10" borderId="28" xfId="0" applyNumberFormat="1" applyFont="1" applyFill="1" applyBorder="1" applyAlignment="1">
      <alignment horizontal="center"/>
    </xf>
    <xf numFmtId="0" fontId="20" fillId="0" borderId="17" xfId="0" applyFont="1" applyBorder="1" applyAlignment="1">
      <alignment horizontal="center"/>
    </xf>
    <xf numFmtId="0" fontId="23" fillId="3" borderId="33" xfId="0" applyFont="1" applyFill="1" applyBorder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33" xfId="0" applyFont="1" applyBorder="1" applyAlignment="1">
      <alignment horizontal="center"/>
    </xf>
    <xf numFmtId="0" fontId="20" fillId="7" borderId="30" xfId="0" applyFont="1" applyFill="1" applyBorder="1" applyAlignment="1">
      <alignment horizontal="center"/>
    </xf>
    <xf numFmtId="0" fontId="20" fillId="7" borderId="29" xfId="0" applyFont="1" applyFill="1" applyBorder="1" applyAlignment="1">
      <alignment horizontal="center"/>
    </xf>
    <xf numFmtId="0" fontId="15" fillId="6" borderId="34" xfId="0" applyFont="1" applyFill="1" applyBorder="1"/>
    <xf numFmtId="0" fontId="20" fillId="6" borderId="35" xfId="0" applyFont="1" applyFill="1" applyBorder="1"/>
    <xf numFmtId="0" fontId="15" fillId="6" borderId="36" xfId="0" applyFont="1" applyFill="1" applyBorder="1"/>
    <xf numFmtId="0" fontId="23" fillId="6" borderId="31" xfId="0" applyFont="1" applyFill="1" applyBorder="1" applyAlignment="1">
      <alignment horizontal="center"/>
    </xf>
    <xf numFmtId="0" fontId="42" fillId="6" borderId="32" xfId="0" applyFont="1" applyFill="1" applyBorder="1" applyAlignment="1">
      <alignment horizontal="center"/>
    </xf>
    <xf numFmtId="165" fontId="35" fillId="0" borderId="37" xfId="0" applyNumberFormat="1" applyFont="1" applyBorder="1" applyAlignment="1">
      <alignment horizontal="center"/>
    </xf>
    <xf numFmtId="0" fontId="15" fillId="0" borderId="38" xfId="0" applyFont="1" applyBorder="1" applyAlignment="1">
      <alignment horizontal="center"/>
    </xf>
    <xf numFmtId="165" fontId="33" fillId="7" borderId="39" xfId="0" applyNumberFormat="1" applyFont="1" applyFill="1" applyBorder="1" applyAlignment="1">
      <alignment horizontal="center"/>
    </xf>
    <xf numFmtId="0" fontId="27" fillId="7" borderId="40" xfId="0" applyFont="1" applyFill="1" applyBorder="1" applyAlignment="1">
      <alignment horizontal="center"/>
    </xf>
    <xf numFmtId="0" fontId="31" fillId="7" borderId="29" xfId="0" applyFont="1" applyFill="1" applyBorder="1" applyAlignment="1">
      <alignment horizontal="center"/>
    </xf>
    <xf numFmtId="0" fontId="23" fillId="2" borderId="41" xfId="0" applyFont="1" applyFill="1" applyBorder="1" applyAlignment="1">
      <alignment horizontal="center"/>
    </xf>
    <xf numFmtId="165" fontId="20" fillId="2" borderId="42" xfId="0" applyNumberFormat="1" applyFont="1" applyFill="1" applyBorder="1" applyAlignment="1">
      <alignment horizontal="center"/>
    </xf>
    <xf numFmtId="0" fontId="43" fillId="4" borderId="1" xfId="0" applyFont="1" applyFill="1" applyBorder="1" applyAlignment="1">
      <alignment horizontal="center"/>
    </xf>
    <xf numFmtId="165" fontId="43" fillId="4" borderId="1" xfId="0" applyNumberFormat="1" applyFont="1" applyFill="1" applyBorder="1" applyAlignment="1">
      <alignment horizontal="center"/>
    </xf>
    <xf numFmtId="164" fontId="30" fillId="4" borderId="1" xfId="0" applyNumberFormat="1" applyFont="1" applyFill="1" applyBorder="1" applyAlignment="1">
      <alignment horizontal="center"/>
    </xf>
    <xf numFmtId="0" fontId="36" fillId="4" borderId="1" xfId="0" applyFont="1" applyFill="1" applyBorder="1" applyAlignment="1">
      <alignment horizontal="center"/>
    </xf>
    <xf numFmtId="2" fontId="36" fillId="4" borderId="1" xfId="0" applyNumberFormat="1" applyFont="1" applyFill="1" applyBorder="1" applyAlignment="1">
      <alignment horizontal="center"/>
    </xf>
    <xf numFmtId="165" fontId="44" fillId="4" borderId="1" xfId="0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13" fillId="7" borderId="1" xfId="0" applyFont="1" applyFill="1" applyBorder="1" applyAlignment="1">
      <alignment horizontal="center"/>
    </xf>
    <xf numFmtId="0" fontId="0" fillId="7" borderId="1" xfId="0" applyFill="1" applyBorder="1"/>
    <xf numFmtId="0" fontId="49" fillId="7" borderId="1" xfId="0" applyFont="1" applyFill="1" applyBorder="1" applyAlignment="1">
      <alignment horizontal="center"/>
    </xf>
    <xf numFmtId="0" fontId="47" fillId="7" borderId="1" xfId="0" applyFont="1" applyFill="1" applyBorder="1" applyAlignment="1">
      <alignment horizontal="center"/>
    </xf>
    <xf numFmtId="0" fontId="46" fillId="7" borderId="1" xfId="0" applyFont="1" applyFill="1" applyBorder="1"/>
    <xf numFmtId="0" fontId="50" fillId="7" borderId="1" xfId="0" applyFont="1" applyFill="1" applyBorder="1" applyAlignment="1">
      <alignment horizontal="center"/>
    </xf>
    <xf numFmtId="0" fontId="52" fillId="0" borderId="0" xfId="1" applyFont="1"/>
    <xf numFmtId="11" fontId="0" fillId="0" borderId="1" xfId="0" applyNumberFormat="1" applyBorder="1" applyAlignment="1">
      <alignment horizontal="center"/>
    </xf>
    <xf numFmtId="0" fontId="53" fillId="7" borderId="76" xfId="0" applyFont="1" applyFill="1" applyBorder="1" applyAlignment="1">
      <alignment horizontal="center"/>
    </xf>
    <xf numFmtId="0" fontId="0" fillId="0" borderId="77" xfId="0" applyBorder="1"/>
    <xf numFmtId="168" fontId="53" fillId="0" borderId="78" xfId="0" applyNumberFormat="1" applyFont="1" applyBorder="1" applyAlignment="1">
      <alignment horizontal="center"/>
    </xf>
    <xf numFmtId="0" fontId="0" fillId="0" borderId="79" xfId="0" applyBorder="1"/>
    <xf numFmtId="0" fontId="0" fillId="0" borderId="80" xfId="0" applyBorder="1"/>
    <xf numFmtId="1" fontId="53" fillId="0" borderId="81" xfId="0" applyNumberFormat="1" applyFont="1" applyBorder="1" applyAlignment="1">
      <alignment horizontal="center"/>
    </xf>
    <xf numFmtId="0" fontId="0" fillId="7" borderId="6" xfId="0" applyFill="1" applyBorder="1" applyAlignment="1">
      <alignment horizontal="center"/>
    </xf>
    <xf numFmtId="0" fontId="0" fillId="7" borderId="12" xfId="0" applyFill="1" applyBorder="1" applyAlignment="1">
      <alignment horizontal="center"/>
    </xf>
    <xf numFmtId="0" fontId="11" fillId="7" borderId="7" xfId="0" applyFont="1" applyFill="1" applyBorder="1" applyAlignment="1">
      <alignment horizontal="center"/>
    </xf>
    <xf numFmtId="0" fontId="0" fillId="7" borderId="8" xfId="0" applyFill="1" applyBorder="1" applyAlignment="1">
      <alignment horizontal="center"/>
    </xf>
    <xf numFmtId="1" fontId="47" fillId="0" borderId="9" xfId="0" applyNumberFormat="1" applyFont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7" borderId="10" xfId="0" applyFill="1" applyBorder="1" applyAlignment="1">
      <alignment horizontal="center"/>
    </xf>
    <xf numFmtId="11" fontId="0" fillId="0" borderId="4" xfId="0" applyNumberFormat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7" borderId="26" xfId="0" applyFill="1" applyBorder="1" applyAlignment="1">
      <alignment horizontal="center"/>
    </xf>
    <xf numFmtId="0" fontId="0" fillId="7" borderId="17" xfId="0" applyFill="1" applyBorder="1" applyAlignment="1">
      <alignment horizontal="center"/>
    </xf>
    <xf numFmtId="0" fontId="55" fillId="7" borderId="17" xfId="0" applyFont="1" applyFill="1" applyBorder="1" applyAlignment="1">
      <alignment horizontal="center"/>
    </xf>
    <xf numFmtId="0" fontId="11" fillId="7" borderId="27" xfId="0" applyFont="1" applyFill="1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28" xfId="0" applyBorder="1" applyAlignment="1">
      <alignment horizontal="center"/>
    </xf>
    <xf numFmtId="0" fontId="55" fillId="0" borderId="28" xfId="0" applyFont="1" applyBorder="1" applyAlignment="1">
      <alignment horizontal="center"/>
    </xf>
    <xf numFmtId="0" fontId="0" fillId="0" borderId="26" xfId="0" applyBorder="1" applyAlignment="1">
      <alignment horizontal="center"/>
    </xf>
    <xf numFmtId="0" fontId="56" fillId="7" borderId="17" xfId="0" applyFont="1" applyFill="1" applyBorder="1" applyAlignment="1">
      <alignment horizontal="center"/>
    </xf>
    <xf numFmtId="0" fontId="22" fillId="7" borderId="17" xfId="0" applyFont="1" applyFill="1" applyBorder="1" applyAlignment="1">
      <alignment horizontal="center"/>
    </xf>
    <xf numFmtId="0" fontId="47" fillId="7" borderId="27" xfId="0" applyFont="1" applyFill="1" applyBorder="1" applyAlignment="1">
      <alignment horizontal="center"/>
    </xf>
    <xf numFmtId="1" fontId="47" fillId="0" borderId="29" xfId="0" applyNumberFormat="1" applyFont="1" applyBorder="1" applyAlignment="1">
      <alignment horizontal="center"/>
    </xf>
    <xf numFmtId="0" fontId="22" fillId="0" borderId="0" xfId="0" applyFont="1"/>
    <xf numFmtId="0" fontId="58" fillId="0" borderId="1" xfId="0" applyFont="1" applyBorder="1" applyAlignment="1">
      <alignment horizontal="center" vertical="center" wrapText="1"/>
    </xf>
    <xf numFmtId="0" fontId="22" fillId="0" borderId="48" xfId="0" applyFont="1" applyBorder="1" applyAlignment="1">
      <alignment horizontal="center" vertical="center" wrapText="1"/>
    </xf>
    <xf numFmtId="0" fontId="59" fillId="13" borderId="1" xfId="0" applyFont="1" applyFill="1" applyBorder="1" applyAlignment="1">
      <alignment horizontal="center"/>
    </xf>
    <xf numFmtId="0" fontId="60" fillId="13" borderId="1" xfId="0" applyFont="1" applyFill="1" applyBorder="1" applyAlignment="1">
      <alignment horizontal="center"/>
    </xf>
    <xf numFmtId="0" fontId="60" fillId="13" borderId="48" xfId="0" applyFont="1" applyFill="1" applyBorder="1" applyAlignment="1">
      <alignment horizontal="center"/>
    </xf>
    <xf numFmtId="0" fontId="60" fillId="13" borderId="0" xfId="0" applyFont="1" applyFill="1"/>
    <xf numFmtId="9" fontId="60" fillId="13" borderId="0" xfId="2" applyFont="1" applyFill="1"/>
    <xf numFmtId="0" fontId="54" fillId="0" borderId="1" xfId="0" applyFont="1" applyBorder="1" applyAlignment="1">
      <alignment horizontal="center"/>
    </xf>
    <xf numFmtId="0" fontId="54" fillId="0" borderId="48" xfId="0" applyFont="1" applyBorder="1" applyAlignment="1">
      <alignment horizontal="center"/>
    </xf>
    <xf numFmtId="0" fontId="61" fillId="0" borderId="0" xfId="0" applyFont="1" applyAlignment="1">
      <alignment horizontal="center"/>
    </xf>
    <xf numFmtId="0" fontId="62" fillId="2" borderId="0" xfId="0" applyFont="1" applyFill="1"/>
    <xf numFmtId="167" fontId="16" fillId="2" borderId="0" xfId="2" applyNumberFormat="1" applyFont="1" applyFill="1" applyAlignment="1">
      <alignment horizontal="center"/>
    </xf>
    <xf numFmtId="9" fontId="63" fillId="14" borderId="0" xfId="2" applyFont="1" applyFill="1" applyAlignment="1">
      <alignment horizontal="center"/>
    </xf>
    <xf numFmtId="9" fontId="64" fillId="14" borderId="0" xfId="2" applyFont="1" applyFill="1" applyAlignment="1">
      <alignment horizontal="center"/>
    </xf>
    <xf numFmtId="166" fontId="65" fillId="14" borderId="48" xfId="0" applyNumberFormat="1" applyFont="1" applyFill="1" applyBorder="1" applyAlignment="1">
      <alignment horizontal="center"/>
    </xf>
    <xf numFmtId="166" fontId="66" fillId="14" borderId="49" xfId="0" applyNumberFormat="1" applyFont="1" applyFill="1" applyBorder="1" applyAlignment="1">
      <alignment horizontal="center"/>
    </xf>
    <xf numFmtId="166" fontId="67" fillId="14" borderId="14" xfId="0" applyNumberFormat="1" applyFont="1" applyFill="1" applyBorder="1" applyAlignment="1">
      <alignment horizontal="center"/>
    </xf>
    <xf numFmtId="9" fontId="13" fillId="14" borderId="16" xfId="0" applyNumberFormat="1" applyFont="1" applyFill="1" applyBorder="1" applyAlignment="1">
      <alignment horizontal="center"/>
    </xf>
    <xf numFmtId="0" fontId="68" fillId="0" borderId="1" xfId="0" applyFont="1" applyBorder="1" applyAlignment="1">
      <alignment horizontal="center"/>
    </xf>
    <xf numFmtId="0" fontId="51" fillId="0" borderId="1" xfId="0" applyFont="1" applyBorder="1" applyAlignment="1">
      <alignment horizontal="center" vertical="center" wrapText="1"/>
    </xf>
    <xf numFmtId="2" fontId="60" fillId="13" borderId="1" xfId="0" applyNumberFormat="1" applyFont="1" applyFill="1" applyBorder="1" applyAlignment="1">
      <alignment horizontal="center"/>
    </xf>
    <xf numFmtId="2" fontId="54" fillId="0" borderId="1" xfId="0" applyNumberFormat="1" applyFont="1" applyBorder="1" applyAlignment="1">
      <alignment horizontal="center"/>
    </xf>
    <xf numFmtId="0" fontId="24" fillId="0" borderId="0" xfId="0" applyFont="1"/>
    <xf numFmtId="0" fontId="69" fillId="6" borderId="0" xfId="0" applyFont="1" applyFill="1" applyAlignment="1">
      <alignment horizontal="right"/>
    </xf>
    <xf numFmtId="167" fontId="69" fillId="6" borderId="0" xfId="2" applyNumberFormat="1" applyFont="1" applyFill="1" applyAlignment="1">
      <alignment horizontal="left"/>
    </xf>
    <xf numFmtId="167" fontId="69" fillId="6" borderId="0" xfId="0" applyNumberFormat="1" applyFont="1" applyFill="1" applyAlignment="1">
      <alignment horizontal="left"/>
    </xf>
    <xf numFmtId="0" fontId="24" fillId="7" borderId="0" xfId="0" applyFont="1" applyFill="1" applyAlignment="1">
      <alignment horizontal="center"/>
    </xf>
    <xf numFmtId="0" fontId="22" fillId="7" borderId="0" xfId="0" applyFont="1" applyFill="1" applyAlignment="1">
      <alignment horizontal="center"/>
    </xf>
    <xf numFmtId="0" fontId="70" fillId="7" borderId="45" xfId="0" applyFont="1" applyFill="1" applyBorder="1" applyAlignment="1">
      <alignment horizontal="center"/>
    </xf>
    <xf numFmtId="0" fontId="0" fillId="7" borderId="46" xfId="0" applyFill="1" applyBorder="1" applyAlignment="1">
      <alignment horizontal="center"/>
    </xf>
    <xf numFmtId="2" fontId="22" fillId="7" borderId="47" xfId="0" applyNumberFormat="1" applyFont="1" applyFill="1" applyBorder="1" applyAlignment="1">
      <alignment horizontal="center"/>
    </xf>
    <xf numFmtId="0" fontId="56" fillId="7" borderId="45" xfId="0" applyFont="1" applyFill="1" applyBorder="1" applyAlignment="1">
      <alignment horizontal="center"/>
    </xf>
    <xf numFmtId="167" fontId="51" fillId="2" borderId="0" xfId="2" applyNumberFormat="1" applyFont="1" applyFill="1" applyAlignment="1">
      <alignment horizontal="center"/>
    </xf>
    <xf numFmtId="0" fontId="51" fillId="6" borderId="0" xfId="0" applyFont="1" applyFill="1" applyAlignment="1">
      <alignment horizontal="center"/>
    </xf>
    <xf numFmtId="0" fontId="69" fillId="6" borderId="45" xfId="0" applyFont="1" applyFill="1" applyBorder="1" applyAlignment="1">
      <alignment horizontal="center"/>
    </xf>
    <xf numFmtId="0" fontId="0" fillId="6" borderId="46" xfId="0" applyFill="1" applyBorder="1" applyAlignment="1">
      <alignment horizontal="center"/>
    </xf>
    <xf numFmtId="2" fontId="51" fillId="6" borderId="47" xfId="0" applyNumberFormat="1" applyFont="1" applyFill="1" applyBorder="1" applyAlignment="1">
      <alignment horizontal="center"/>
    </xf>
    <xf numFmtId="0" fontId="71" fillId="0" borderId="0" xfId="1" applyFont="1" applyAlignment="1">
      <alignment vertical="top"/>
    </xf>
    <xf numFmtId="0" fontId="68" fillId="0" borderId="2" xfId="0" applyFont="1" applyBorder="1" applyAlignment="1">
      <alignment horizontal="center"/>
    </xf>
    <xf numFmtId="0" fontId="54" fillId="0" borderId="2" xfId="0" applyFont="1" applyBorder="1" applyAlignment="1">
      <alignment horizontal="center"/>
    </xf>
    <xf numFmtId="2" fontId="54" fillId="0" borderId="2" xfId="0" applyNumberFormat="1" applyFont="1" applyBorder="1" applyAlignment="1">
      <alignment horizontal="center"/>
    </xf>
    <xf numFmtId="0" fontId="72" fillId="2" borderId="14" xfId="0" applyFont="1" applyFill="1" applyBorder="1" applyAlignment="1">
      <alignment horizontal="center"/>
    </xf>
    <xf numFmtId="0" fontId="11" fillId="0" borderId="15" xfId="0" applyFont="1" applyBorder="1" applyAlignment="1">
      <alignment horizontal="center"/>
    </xf>
    <xf numFmtId="2" fontId="47" fillId="2" borderId="16" xfId="0" applyNumberFormat="1" applyFont="1" applyFill="1" applyBorder="1" applyAlignment="1">
      <alignment horizontal="center"/>
    </xf>
    <xf numFmtId="0" fontId="46" fillId="6" borderId="6" xfId="0" applyFont="1" applyFill="1" applyBorder="1" applyAlignment="1">
      <alignment horizontal="center"/>
    </xf>
    <xf numFmtId="0" fontId="14" fillId="6" borderId="12" xfId="0" applyFont="1" applyFill="1" applyBorder="1" applyAlignment="1">
      <alignment horizontal="center"/>
    </xf>
    <xf numFmtId="0" fontId="73" fillId="6" borderId="8" xfId="0" applyFont="1" applyFill="1" applyBorder="1" applyAlignment="1">
      <alignment horizontal="center"/>
    </xf>
    <xf numFmtId="0" fontId="48" fillId="0" borderId="1" xfId="0" applyFont="1" applyBorder="1" applyAlignment="1">
      <alignment horizontal="center"/>
    </xf>
    <xf numFmtId="0" fontId="74" fillId="6" borderId="8" xfId="0" applyFont="1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13" fillId="6" borderId="10" xfId="0" applyFont="1" applyFill="1" applyBorder="1" applyAlignment="1">
      <alignment horizontal="center"/>
    </xf>
    <xf numFmtId="0" fontId="48" fillId="0" borderId="4" xfId="0" applyFont="1" applyBorder="1" applyAlignment="1">
      <alignment horizontal="center"/>
    </xf>
    <xf numFmtId="0" fontId="75" fillId="6" borderId="8" xfId="0" applyFont="1" applyFill="1" applyBorder="1" applyAlignment="1">
      <alignment horizontal="center"/>
    </xf>
    <xf numFmtId="0" fontId="76" fillId="6" borderId="8" xfId="0" applyFont="1" applyFill="1" applyBorder="1" applyAlignment="1">
      <alignment horizontal="center"/>
    </xf>
    <xf numFmtId="0" fontId="72" fillId="6" borderId="8" xfId="0" applyFont="1" applyFill="1" applyBorder="1" applyAlignment="1">
      <alignment horizontal="center"/>
    </xf>
    <xf numFmtId="2" fontId="48" fillId="0" borderId="1" xfId="0" applyNumberFormat="1" applyFont="1" applyBorder="1" applyAlignment="1">
      <alignment horizontal="center"/>
    </xf>
    <xf numFmtId="0" fontId="77" fillId="6" borderId="0" xfId="0" applyFont="1" applyFill="1"/>
    <xf numFmtId="0" fontId="13" fillId="6" borderId="0" xfId="0" applyFont="1" applyFill="1"/>
    <xf numFmtId="167" fontId="10" fillId="2" borderId="0" xfId="2" applyNumberFormat="1" applyFont="1" applyFill="1" applyAlignment="1">
      <alignment horizontal="center"/>
    </xf>
    <xf numFmtId="2" fontId="0" fillId="2" borderId="0" xfId="0" applyNumberFormat="1" applyFill="1" applyAlignment="1">
      <alignment horizontal="center"/>
    </xf>
    <xf numFmtId="0" fontId="0" fillId="0" borderId="1" xfId="0" applyBorder="1" applyAlignment="1">
      <alignment horizontal="center"/>
    </xf>
    <xf numFmtId="0" fontId="0" fillId="2" borderId="1" xfId="0" applyFill="1" applyBorder="1" applyAlignment="1">
      <alignment horizontal="center"/>
    </xf>
    <xf numFmtId="2" fontId="0" fillId="0" borderId="0" xfId="0" applyNumberFormat="1" applyAlignment="1">
      <alignment horizontal="center"/>
    </xf>
    <xf numFmtId="169" fontId="26" fillId="0" borderId="1" xfId="2" applyNumberFormat="1" applyFont="1" applyBorder="1" applyAlignment="1">
      <alignment horizontal="center"/>
    </xf>
    <xf numFmtId="169" fontId="36" fillId="4" borderId="1" xfId="2" applyNumberFormat="1" applyFont="1" applyFill="1" applyBorder="1" applyAlignment="1">
      <alignment horizontal="center"/>
    </xf>
    <xf numFmtId="169" fontId="43" fillId="4" borderId="1" xfId="2" applyNumberFormat="1" applyFont="1" applyFill="1" applyBorder="1" applyAlignment="1">
      <alignment horizontal="center"/>
    </xf>
    <xf numFmtId="165" fontId="0" fillId="9" borderId="0" xfId="0" applyNumberFormat="1" applyFill="1"/>
    <xf numFmtId="0" fontId="0" fillId="7" borderId="1" xfId="0" applyFill="1" applyBorder="1" applyAlignment="1">
      <alignment horizontal="left"/>
    </xf>
    <xf numFmtId="167" fontId="10" fillId="7" borderId="1" xfId="2" applyNumberFormat="1" applyFont="1" applyFill="1" applyBorder="1" applyAlignment="1">
      <alignment horizontal="left"/>
    </xf>
    <xf numFmtId="10" fontId="49" fillId="7" borderId="1" xfId="2" applyNumberFormat="1" applyFont="1" applyFill="1" applyBorder="1" applyAlignment="1">
      <alignment horizontal="left"/>
    </xf>
    <xf numFmtId="10" fontId="47" fillId="7" borderId="1" xfId="2" applyNumberFormat="1" applyFont="1" applyFill="1" applyBorder="1" applyAlignment="1">
      <alignment horizontal="left"/>
    </xf>
    <xf numFmtId="0" fontId="34" fillId="10" borderId="30" xfId="0" applyFont="1" applyFill="1" applyBorder="1" applyAlignment="1">
      <alignment horizontal="center"/>
    </xf>
    <xf numFmtId="0" fontId="45" fillId="4" borderId="1" xfId="0" applyFont="1" applyFill="1" applyBorder="1" applyAlignment="1">
      <alignment horizontal="center" wrapText="1"/>
    </xf>
    <xf numFmtId="0" fontId="54" fillId="15" borderId="0" xfId="0" applyFont="1" applyFill="1" applyAlignment="1"/>
    <xf numFmtId="0" fontId="53" fillId="15" borderId="0" xfId="0" applyFont="1" applyFill="1" applyAlignment="1"/>
    <xf numFmtId="0" fontId="0" fillId="15" borderId="0" xfId="0" applyFill="1"/>
    <xf numFmtId="164" fontId="53" fillId="15" borderId="0" xfId="0" applyNumberFormat="1" applyFont="1" applyFill="1" applyAlignment="1">
      <alignment horizontal="center"/>
    </xf>
    <xf numFmtId="0" fontId="78" fillId="0" borderId="0" xfId="0" applyFont="1"/>
    <xf numFmtId="0" fontId="12" fillId="12" borderId="0" xfId="1" applyFill="1"/>
    <xf numFmtId="0" fontId="0" fillId="12" borderId="0" xfId="0" applyFill="1"/>
    <xf numFmtId="0" fontId="12" fillId="15" borderId="0" xfId="1" applyFill="1"/>
    <xf numFmtId="0" fontId="23" fillId="11" borderId="6" xfId="0" applyFont="1" applyFill="1" applyBorder="1" applyAlignment="1">
      <alignment horizontal="center"/>
    </xf>
    <xf numFmtId="0" fontId="15" fillId="11" borderId="7" xfId="0" applyFont="1" applyFill="1" applyBorder="1" applyAlignment="1">
      <alignment horizontal="center"/>
    </xf>
    <xf numFmtId="0" fontId="23" fillId="11" borderId="8" xfId="0" applyFont="1" applyFill="1" applyBorder="1" applyAlignment="1">
      <alignment horizontal="center"/>
    </xf>
    <xf numFmtId="0" fontId="15" fillId="11" borderId="9" xfId="0" applyFont="1" applyFill="1" applyBorder="1" applyAlignment="1">
      <alignment horizontal="center"/>
    </xf>
    <xf numFmtId="0" fontId="23" fillId="11" borderId="10" xfId="0" applyFont="1" applyFill="1" applyBorder="1" applyAlignment="1">
      <alignment horizontal="center"/>
    </xf>
    <xf numFmtId="0" fontId="15" fillId="11" borderId="11" xfId="0" applyFont="1" applyFill="1" applyBorder="1" applyAlignment="1">
      <alignment horizontal="center"/>
    </xf>
    <xf numFmtId="0" fontId="24" fillId="11" borderId="6" xfId="0" applyFont="1" applyFill="1" applyBorder="1" applyAlignment="1">
      <alignment horizontal="center" vertical="center" wrapText="1"/>
    </xf>
    <xf numFmtId="0" fontId="24" fillId="11" borderId="12" xfId="0" applyFont="1" applyFill="1" applyBorder="1" applyAlignment="1">
      <alignment horizontal="center" vertical="center" wrapText="1"/>
    </xf>
    <xf numFmtId="0" fontId="24" fillId="11" borderId="7" xfId="0" applyFont="1" applyFill="1" applyBorder="1" applyAlignment="1">
      <alignment horizontal="center" vertical="center" wrapText="1"/>
    </xf>
    <xf numFmtId="9" fontId="15" fillId="11" borderId="10" xfId="2" applyFont="1" applyFill="1" applyBorder="1"/>
    <xf numFmtId="0" fontId="17" fillId="11" borderId="4" xfId="0" applyFont="1" applyFill="1" applyBorder="1" applyAlignment="1">
      <alignment horizontal="center"/>
    </xf>
    <xf numFmtId="0" fontId="17" fillId="11" borderId="11" xfId="0" applyFont="1" applyFill="1" applyBorder="1" applyAlignment="1">
      <alignment horizontal="center"/>
    </xf>
    <xf numFmtId="0" fontId="17" fillId="11" borderId="55" xfId="0" applyFont="1" applyFill="1" applyBorder="1"/>
    <xf numFmtId="0" fontId="17" fillId="11" borderId="56" xfId="0" applyFont="1" applyFill="1" applyBorder="1"/>
    <xf numFmtId="0" fontId="21" fillId="11" borderId="57" xfId="0" applyFont="1" applyFill="1" applyBorder="1" applyAlignment="1">
      <alignment horizontal="center"/>
    </xf>
    <xf numFmtId="0" fontId="21" fillId="11" borderId="65" xfId="0" applyFont="1" applyFill="1" applyBorder="1" applyAlignment="1">
      <alignment horizontal="center"/>
    </xf>
    <xf numFmtId="0" fontId="21" fillId="11" borderId="58" xfId="0" applyFont="1" applyFill="1" applyBorder="1" applyAlignment="1">
      <alignment horizontal="center"/>
    </xf>
    <xf numFmtId="0" fontId="17" fillId="11" borderId="59" xfId="0" applyFont="1" applyFill="1" applyBorder="1"/>
    <xf numFmtId="0" fontId="17" fillId="11" borderId="1" xfId="0" applyFont="1" applyFill="1" applyBorder="1"/>
    <xf numFmtId="0" fontId="21" fillId="11" borderId="1" xfId="0" applyFont="1" applyFill="1" applyBorder="1" applyAlignment="1">
      <alignment horizontal="center"/>
    </xf>
    <xf numFmtId="0" fontId="21" fillId="11" borderId="5" xfId="0" applyFont="1" applyFill="1" applyBorder="1" applyAlignment="1">
      <alignment horizontal="center"/>
    </xf>
    <xf numFmtId="0" fontId="17" fillId="11" borderId="5" xfId="0" applyFont="1" applyFill="1" applyBorder="1"/>
    <xf numFmtId="11" fontId="21" fillId="11" borderId="1" xfId="0" applyNumberFormat="1" applyFont="1" applyFill="1" applyBorder="1" applyAlignment="1">
      <alignment horizontal="center"/>
    </xf>
    <xf numFmtId="165" fontId="21" fillId="11" borderId="5" xfId="0" applyNumberFormat="1" applyFont="1" applyFill="1" applyBorder="1" applyAlignment="1">
      <alignment horizontal="center"/>
    </xf>
    <xf numFmtId="0" fontId="21" fillId="11" borderId="60" xfId="0" applyFont="1" applyFill="1" applyBorder="1" applyAlignment="1">
      <alignment horizontal="center"/>
    </xf>
    <xf numFmtId="0" fontId="0" fillId="11" borderId="61" xfId="0" applyFill="1" applyBorder="1"/>
    <xf numFmtId="0" fontId="0" fillId="11" borderId="0" xfId="0" applyFill="1" applyBorder="1"/>
    <xf numFmtId="0" fontId="13" fillId="11" borderId="1" xfId="0" applyFont="1" applyFill="1" applyBorder="1" applyAlignment="1">
      <alignment horizontal="center"/>
    </xf>
    <xf numFmtId="0" fontId="15" fillId="11" borderId="62" xfId="0" applyFont="1" applyFill="1" applyBorder="1"/>
    <xf numFmtId="0" fontId="17" fillId="11" borderId="63" xfId="0" applyFont="1" applyFill="1" applyBorder="1"/>
    <xf numFmtId="0" fontId="17" fillId="11" borderId="64" xfId="0" applyFont="1" applyFill="1" applyBorder="1"/>
    <xf numFmtId="0" fontId="21" fillId="11" borderId="64" xfId="0" applyFont="1" applyFill="1" applyBorder="1" applyAlignment="1">
      <alignment horizontal="center"/>
    </xf>
    <xf numFmtId="1" fontId="27" fillId="11" borderId="64" xfId="0" applyNumberFormat="1" applyFont="1" applyFill="1" applyBorder="1" applyAlignment="1">
      <alignment horizontal="center"/>
    </xf>
    <xf numFmtId="0" fontId="15" fillId="11" borderId="66" xfId="0" applyFont="1" applyFill="1" applyBorder="1"/>
    <xf numFmtId="0" fontId="53" fillId="15" borderId="1" xfId="0" applyFont="1" applyFill="1" applyBorder="1"/>
    <xf numFmtId="0" fontId="17" fillId="12" borderId="2" xfId="0" applyFont="1" applyFill="1" applyBorder="1"/>
    <xf numFmtId="0" fontId="22" fillId="0" borderId="1" xfId="0" applyFont="1" applyBorder="1" applyAlignment="1">
      <alignment horizontal="center"/>
    </xf>
    <xf numFmtId="167" fontId="33" fillId="2" borderId="43" xfId="2" applyNumberFormat="1" applyFont="1" applyFill="1" applyBorder="1" applyAlignment="1">
      <alignment horizontal="center"/>
    </xf>
    <xf numFmtId="167" fontId="27" fillId="2" borderId="43" xfId="2" applyNumberFormat="1" applyFont="1" applyFill="1" applyBorder="1" applyAlignment="1">
      <alignment horizontal="center"/>
    </xf>
    <xf numFmtId="9" fontId="31" fillId="2" borderId="44" xfId="2" applyFont="1" applyFill="1" applyBorder="1" applyAlignment="1">
      <alignment horizontal="center"/>
    </xf>
    <xf numFmtId="0" fontId="79" fillId="15" borderId="0" xfId="0" applyFont="1" applyFill="1"/>
    <xf numFmtId="0" fontId="24" fillId="3" borderId="27" xfId="0" applyFont="1" applyFill="1" applyBorder="1" applyAlignment="1">
      <alignment horizontal="center"/>
    </xf>
    <xf numFmtId="0" fontId="81" fillId="16" borderId="0" xfId="0" applyFont="1" applyFill="1"/>
    <xf numFmtId="0" fontId="82" fillId="16" borderId="0" xfId="0" applyFont="1" applyFill="1"/>
    <xf numFmtId="0" fontId="14" fillId="8" borderId="83" xfId="0" applyFont="1" applyFill="1" applyBorder="1" applyAlignment="1">
      <alignment horizontal="center"/>
    </xf>
    <xf numFmtId="0" fontId="14" fillId="8" borderId="84" xfId="0" applyFont="1" applyFill="1" applyBorder="1" applyAlignment="1">
      <alignment horizontal="center"/>
    </xf>
    <xf numFmtId="0" fontId="14" fillId="8" borderId="85" xfId="0" applyFont="1" applyFill="1" applyBorder="1" applyAlignment="1">
      <alignment horizontal="center"/>
    </xf>
    <xf numFmtId="0" fontId="14" fillId="8" borderId="86" xfId="0" applyFont="1" applyFill="1" applyBorder="1" applyAlignment="1">
      <alignment horizontal="center"/>
    </xf>
    <xf numFmtId="0" fontId="14" fillId="8" borderId="1" xfId="0" applyFont="1" applyFill="1" applyBorder="1" applyAlignment="1">
      <alignment horizontal="center"/>
    </xf>
    <xf numFmtId="0" fontId="14" fillId="8" borderId="87" xfId="0" applyFont="1" applyFill="1" applyBorder="1" applyAlignment="1">
      <alignment horizontal="center"/>
    </xf>
    <xf numFmtId="0" fontId="14" fillId="17" borderId="86" xfId="0" applyFont="1" applyFill="1" applyBorder="1" applyAlignment="1">
      <alignment horizontal="center"/>
    </xf>
    <xf numFmtId="0" fontId="14" fillId="17" borderId="1" xfId="0" applyFont="1" applyFill="1" applyBorder="1" applyAlignment="1">
      <alignment horizontal="center"/>
    </xf>
    <xf numFmtId="0" fontId="14" fillId="17" borderId="87" xfId="0" applyFont="1" applyFill="1" applyBorder="1" applyAlignment="1">
      <alignment horizontal="center"/>
    </xf>
    <xf numFmtId="0" fontId="14" fillId="17" borderId="88" xfId="0" applyFont="1" applyFill="1" applyBorder="1" applyAlignment="1">
      <alignment horizontal="center"/>
    </xf>
    <xf numFmtId="0" fontId="14" fillId="17" borderId="89" xfId="0" applyFont="1" applyFill="1" applyBorder="1" applyAlignment="1">
      <alignment horizontal="center"/>
    </xf>
    <xf numFmtId="0" fontId="14" fillId="17" borderId="90" xfId="0" applyFont="1" applyFill="1" applyBorder="1" applyAlignment="1">
      <alignment horizontal="center"/>
    </xf>
    <xf numFmtId="168" fontId="0" fillId="0" borderId="0" xfId="0" applyNumberFormat="1"/>
    <xf numFmtId="0" fontId="53" fillId="0" borderId="28" xfId="0" applyFont="1" applyBorder="1" applyAlignment="1">
      <alignment horizontal="center"/>
    </xf>
    <xf numFmtId="11" fontId="53" fillId="0" borderId="1" xfId="0" applyNumberFormat="1" applyFont="1" applyBorder="1" applyAlignment="1">
      <alignment horizontal="center"/>
    </xf>
    <xf numFmtId="0" fontId="83" fillId="15" borderId="92" xfId="0" applyFont="1" applyFill="1" applyBorder="1"/>
    <xf numFmtId="1" fontId="53" fillId="15" borderId="91" xfId="0" applyNumberFormat="1" applyFont="1" applyFill="1" applyBorder="1" applyAlignment="1">
      <alignment horizontal="center"/>
    </xf>
    <xf numFmtId="0" fontId="68" fillId="15" borderId="91" xfId="0" applyFont="1" applyFill="1" applyBorder="1"/>
    <xf numFmtId="9" fontId="0" fillId="15" borderId="91" xfId="2" applyFont="1" applyFill="1" applyBorder="1" applyAlignment="1">
      <alignment horizontal="center"/>
    </xf>
    <xf numFmtId="0" fontId="22" fillId="15" borderId="92" xfId="0" applyFont="1" applyFill="1" applyBorder="1" applyAlignment="1">
      <alignment horizontal="center"/>
    </xf>
    <xf numFmtId="1" fontId="53" fillId="15" borderId="93" xfId="0" applyNumberFormat="1" applyFont="1" applyFill="1" applyBorder="1" applyAlignment="1">
      <alignment horizontal="center"/>
    </xf>
    <xf numFmtId="0" fontId="54" fillId="15" borderId="94" xfId="0" applyFont="1" applyFill="1" applyBorder="1" applyAlignment="1">
      <alignment horizontal="center"/>
    </xf>
    <xf numFmtId="0" fontId="84" fillId="15" borderId="91" xfId="0" applyFont="1" applyFill="1" applyBorder="1"/>
    <xf numFmtId="11" fontId="47" fillId="0" borderId="29" xfId="0" applyNumberFormat="1" applyFont="1" applyBorder="1" applyAlignment="1">
      <alignment horizontal="center"/>
    </xf>
    <xf numFmtId="0" fontId="85" fillId="0" borderId="82" xfId="0" applyFont="1" applyBorder="1"/>
    <xf numFmtId="170" fontId="21" fillId="11" borderId="60" xfId="0" applyNumberFormat="1" applyFont="1" applyFill="1" applyBorder="1" applyAlignment="1">
      <alignment horizontal="center"/>
    </xf>
    <xf numFmtId="0" fontId="0" fillId="0" borderId="0" xfId="0" applyAlignment="1">
      <alignment horizontal="left"/>
    </xf>
    <xf numFmtId="165" fontId="53" fillId="15" borderId="1" xfId="0" applyNumberFormat="1" applyFont="1" applyFill="1" applyBorder="1" applyAlignment="1">
      <alignment horizontal="center"/>
    </xf>
    <xf numFmtId="165" fontId="53" fillId="15" borderId="0" xfId="0" applyNumberFormat="1" applyFont="1" applyFill="1" applyAlignment="1">
      <alignment horizontal="left"/>
    </xf>
    <xf numFmtId="165" fontId="54" fillId="15" borderId="0" xfId="0" applyNumberFormat="1" applyFont="1" applyFill="1" applyAlignment="1">
      <alignment horizontal="left"/>
    </xf>
    <xf numFmtId="0" fontId="17" fillId="10" borderId="26" xfId="0" applyFont="1" applyFill="1" applyBorder="1" applyAlignment="1">
      <alignment horizontal="center"/>
    </xf>
    <xf numFmtId="0" fontId="57" fillId="10" borderId="17" xfId="0" applyFont="1" applyFill="1" applyBorder="1" applyAlignment="1">
      <alignment horizontal="center"/>
    </xf>
    <xf numFmtId="0" fontId="38" fillId="10" borderId="13" xfId="0" applyFont="1" applyFill="1" applyBorder="1" applyAlignment="1">
      <alignment horizontal="center"/>
    </xf>
    <xf numFmtId="0" fontId="40" fillId="10" borderId="1" xfId="0" applyFont="1" applyFill="1" applyBorder="1" applyAlignment="1">
      <alignment horizontal="center"/>
    </xf>
    <xf numFmtId="0" fontId="20" fillId="10" borderId="13" xfId="0" applyFont="1" applyFill="1" applyBorder="1" applyAlignment="1">
      <alignment horizontal="center"/>
    </xf>
    <xf numFmtId="0" fontId="15" fillId="10" borderId="1" xfId="0" applyFont="1" applyFill="1" applyBorder="1" applyAlignment="1">
      <alignment horizontal="center"/>
    </xf>
    <xf numFmtId="0" fontId="17" fillId="10" borderId="1" xfId="0" applyFont="1" applyFill="1" applyBorder="1" applyAlignment="1">
      <alignment horizontal="center"/>
    </xf>
    <xf numFmtId="2" fontId="34" fillId="9" borderId="28" xfId="0" applyNumberFormat="1" applyFont="1" applyFill="1" applyBorder="1" applyAlignment="1">
      <alignment horizontal="center"/>
    </xf>
    <xf numFmtId="9" fontId="34" fillId="9" borderId="28" xfId="2" applyNumberFormat="1" applyFont="1" applyFill="1" applyBorder="1" applyAlignment="1">
      <alignment horizontal="center"/>
    </xf>
    <xf numFmtId="165" fontId="41" fillId="9" borderId="29" xfId="0" applyNumberFormat="1" applyFont="1" applyFill="1" applyBorder="1" applyAlignment="1">
      <alignment horizontal="center"/>
    </xf>
    <xf numFmtId="0" fontId="15" fillId="3" borderId="51" xfId="0" applyFont="1" applyFill="1" applyBorder="1" applyAlignment="1">
      <alignment horizontal="center" vertical="center" wrapText="1"/>
    </xf>
    <xf numFmtId="0" fontId="0" fillId="0" borderId="52" xfId="0" applyBorder="1" applyAlignment="1">
      <alignment horizontal="center" vertical="center" wrapText="1"/>
    </xf>
    <xf numFmtId="0" fontId="15" fillId="2" borderId="14" xfId="0" applyFont="1" applyFill="1" applyBorder="1" applyAlignment="1">
      <alignment horizontal="center" vertical="center" wrapText="1"/>
    </xf>
    <xf numFmtId="0" fontId="0" fillId="2" borderId="15" xfId="0" applyFill="1" applyBorder="1" applyAlignment="1">
      <alignment horizontal="center" vertical="center" wrapText="1"/>
    </xf>
    <xf numFmtId="0" fontId="0" fillId="2" borderId="53" xfId="0" applyFill="1" applyBorder="1" applyAlignment="1"/>
    <xf numFmtId="0" fontId="15" fillId="2" borderId="50" xfId="0" applyFont="1" applyFill="1" applyBorder="1" applyAlignment="1">
      <alignment horizontal="center"/>
    </xf>
    <xf numFmtId="0" fontId="0" fillId="0" borderId="54" xfId="0" applyBorder="1" applyAlignment="1"/>
  </cellXfs>
  <cellStyles count="3">
    <cellStyle name="Lien hypertexte" xfId="1" builtinId="8"/>
    <cellStyle name="Normal" xfId="0" builtinId="0"/>
    <cellStyle name="Pourcentag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 sz="2000" b="1" i="1"/>
              <a:t>Volumes et masses</a:t>
            </a:r>
            <a:r>
              <a:rPr lang="fr-FR" sz="1800" b="0" i="1"/>
              <a:t/>
            </a:r>
            <a:br>
              <a:rPr lang="fr-FR" sz="1800" b="0" i="1"/>
            </a:br>
            <a:r>
              <a:rPr lang="fr-FR" sz="1800" b="0" i="1"/>
              <a:t>selon Tab 4.1
du chap.4   AR5  </a:t>
            </a:r>
          </a:p>
        </c:rich>
      </c:tx>
      <c:layout>
        <c:manualLayout>
          <c:xMode val="edge"/>
          <c:yMode val="edge"/>
          <c:x val="0.73169612230174463"/>
          <c:y val="0.13156804396106009"/>
        </c:manualLayout>
      </c:layout>
      <c:overlay val="1"/>
      <c:spPr>
        <a:solidFill>
          <a:schemeClr val="bg1">
            <a:lumMod val="95000"/>
          </a:schemeClr>
        </a:solidFill>
      </c:spPr>
    </c:title>
    <c:autoTitleDeleted val="0"/>
    <c:plotArea>
      <c:layout>
        <c:manualLayout>
          <c:layoutTarget val="inner"/>
          <c:xMode val="edge"/>
          <c:yMode val="edge"/>
          <c:x val="2.7139745331208817E-2"/>
          <c:y val="8.8403751145094731E-2"/>
          <c:w val="0.93562711984847802"/>
          <c:h val="0.90636910971199169"/>
        </c:manualLayout>
      </c:layout>
      <c:pieChart>
        <c:varyColors val="1"/>
        <c:ser>
          <c:idx val="0"/>
          <c:order val="0"/>
          <c:spPr>
            <a:ln>
              <a:noFill/>
            </a:ln>
          </c:spPr>
          <c:explosion val="16"/>
          <c:dPt>
            <c:idx val="0"/>
            <c:bubble3D val="0"/>
            <c:spPr>
              <a:solidFill>
                <a:srgbClr val="00B0F0"/>
              </a:solidFill>
              <a:ln w="19050">
                <a:solidFill>
                  <a:schemeClr val="tx1"/>
                </a:solidFill>
              </a:ln>
            </c:spPr>
          </c:dPt>
          <c:dPt>
            <c:idx val="1"/>
            <c:bubble3D val="0"/>
            <c:explosion val="5"/>
            <c:spPr>
              <a:solidFill>
                <a:schemeClr val="tx2">
                  <a:lumMod val="20000"/>
                  <a:lumOff val="80000"/>
                </a:schemeClr>
              </a:solidFill>
              <a:ln w="19050">
                <a:solidFill>
                  <a:schemeClr val="tx1"/>
                </a:solidFill>
              </a:ln>
            </c:spPr>
          </c:dPt>
          <c:dPt>
            <c:idx val="2"/>
            <c:bubble3D val="0"/>
            <c:explosion val="24"/>
            <c:spPr>
              <a:solidFill>
                <a:srgbClr val="FF0000"/>
              </a:solidFill>
              <a:ln>
                <a:noFill/>
              </a:ln>
            </c:spPr>
          </c:dPt>
          <c:dPt>
            <c:idx val="3"/>
            <c:bubble3D val="0"/>
            <c:explosion val="10"/>
            <c:spPr>
              <a:solidFill>
                <a:srgbClr val="00B050"/>
              </a:solidFill>
              <a:ln>
                <a:noFill/>
              </a:ln>
            </c:spPr>
          </c:dPt>
          <c:dPt>
            <c:idx val="4"/>
            <c:bubble3D val="0"/>
            <c:explosion val="20"/>
            <c:spPr>
              <a:solidFill>
                <a:srgbClr val="7030A0"/>
              </a:solidFill>
              <a:ln>
                <a:noFill/>
              </a:ln>
            </c:spPr>
          </c:dPt>
          <c:dLbls>
            <c:dLbl>
              <c:idx val="0"/>
              <c:layout>
                <c:manualLayout>
                  <c:x val="-0.21644112130258275"/>
                  <c:y val="-0.23909970343615253"/>
                </c:manualLayout>
              </c:layout>
              <c:spPr/>
              <c:txPr>
                <a:bodyPr/>
                <a:lstStyle/>
                <a:p>
                  <a:pPr>
                    <a:defRPr sz="3000" b="1"/>
                  </a:pPr>
                  <a:endParaRPr lang="fr-FR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1"/>
              <c:layout>
                <c:manualLayout>
                  <c:x val="0.11888760187768162"/>
                  <c:y val="0.15530000972163016"/>
                </c:manualLayout>
              </c:layout>
              <c:spPr/>
              <c:txPr>
                <a:bodyPr/>
                <a:lstStyle/>
                <a:p>
                  <a:pPr>
                    <a:defRPr sz="2400" b="1"/>
                  </a:pPr>
                  <a:endParaRPr lang="fr-FR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2"/>
              <c:layout>
                <c:manualLayout>
                  <c:x val="-0.28875067985470942"/>
                  <c:y val="1.5364974132772748E-2"/>
                </c:manualLayout>
              </c:layout>
              <c:spPr/>
              <c:txPr>
                <a:bodyPr/>
                <a:lstStyle/>
                <a:p>
                  <a:pPr>
                    <a:defRPr sz="1800" b="1">
                      <a:solidFill>
                        <a:srgbClr val="FF0000"/>
                      </a:solidFill>
                    </a:defRPr>
                  </a:pPr>
                  <a:endParaRPr lang="fr-FR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3"/>
              <c:layout>
                <c:manualLayout>
                  <c:x val="-0.14783655907924723"/>
                  <c:y val="4.5645744750788857E-2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sz="2000" b="1">
                      <a:solidFill>
                        <a:srgbClr val="00B050"/>
                      </a:solidFill>
                    </a:defRPr>
                  </a:pPr>
                  <a:endParaRPr lang="fr-FR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4"/>
              <c:layout>
                <c:manualLayout>
                  <c:x val="0.2280519395332439"/>
                  <c:y val="1.1167546558361439E-2"/>
                </c:manualLayout>
              </c:layout>
              <c:spPr/>
              <c:txPr>
                <a:bodyPr/>
                <a:lstStyle/>
                <a:p>
                  <a:pPr>
                    <a:defRPr sz="1800">
                      <a:solidFill>
                        <a:srgbClr val="7030A0"/>
                      </a:solidFill>
                    </a:defRPr>
                  </a:pPr>
                  <a:endParaRPr lang="fr-FR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6350">
                  <a:solidFill>
                    <a:schemeClr val="tx1"/>
                  </a:solidFill>
                  <a:prstDash val="dash"/>
                </a:ln>
              </c:spPr>
            </c:leaderLines>
          </c:dLbls>
          <c:cat>
            <c:strRef>
              <c:f>'Chap. 4   AR5'!$B$30:$B$34</c:f>
              <c:strCache>
                <c:ptCount val="5"/>
                <c:pt idx="0">
                  <c:v>Antarctic</c:v>
                </c:pt>
                <c:pt idx="1">
                  <c:v>Greenland</c:v>
                </c:pt>
                <c:pt idx="2">
                  <c:v>Banquises N+S</c:v>
                </c:pt>
                <c:pt idx="3">
                  <c:v>Glaciers</c:v>
                </c:pt>
                <c:pt idx="4">
                  <c:v>Permafrost, snow, lac &amp; river</c:v>
                </c:pt>
              </c:strCache>
            </c:strRef>
          </c:cat>
          <c:val>
            <c:numRef>
              <c:f>'Chap. 4   AR5'!$C$30:$C$34</c:f>
              <c:numCache>
                <c:formatCode>0.0%</c:formatCode>
                <c:ptCount val="5"/>
                <c:pt idx="0">
                  <c:v>0.89053029095151071</c:v>
                </c:pt>
                <c:pt idx="1">
                  <c:v>0.10234168701091668</c:v>
                </c:pt>
                <c:pt idx="2" formatCode="0.00%">
                  <c:v>7.6305547558645434E-4</c:v>
                </c:pt>
                <c:pt idx="3" formatCode="0.00%">
                  <c:v>5.6731223704659566E-3</c:v>
                </c:pt>
                <c:pt idx="4" formatCode="0.00%">
                  <c:v>6.9184419152023874E-4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ln>
      <a:noFill/>
    </a:ln>
  </c:spPr>
  <c:txPr>
    <a:bodyPr/>
    <a:lstStyle/>
    <a:p>
      <a:pPr>
        <a:defRPr sz="1800">
          <a:latin typeface="Arial" pitchFamily="34" charset="0"/>
          <a:cs typeface="Arial" pitchFamily="34" charset="0"/>
        </a:defRPr>
      </a:pPr>
      <a:endParaRPr lang="fr-FR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latin typeface="Arial" pitchFamily="34" charset="0"/>
                <a:cs typeface="Arial" pitchFamily="34" charset="0"/>
              </a:defRPr>
            </a:pPr>
            <a:r>
              <a:rPr lang="fr-FR" sz="2000">
                <a:latin typeface="Arial" pitchFamily="34" charset="0"/>
                <a:cs typeface="Arial" pitchFamily="34" charset="0"/>
              </a:rPr>
              <a:t>Surfaces moyennes</a:t>
            </a:r>
            <a:r>
              <a:rPr lang="fr-FR" sz="1600" b="1">
                <a:latin typeface="Arial" pitchFamily="34" charset="0"/>
                <a:cs typeface="Arial" pitchFamily="34" charset="0"/>
              </a:rPr>
              <a:t/>
            </a:r>
            <a:br>
              <a:rPr lang="fr-FR" sz="1600" b="1">
                <a:latin typeface="Arial" pitchFamily="34" charset="0"/>
                <a:cs typeface="Arial" pitchFamily="34" charset="0"/>
              </a:rPr>
            </a:br>
            <a:r>
              <a:rPr lang="fr-FR" sz="1600" b="0">
                <a:latin typeface="Arial" pitchFamily="34" charset="0"/>
                <a:cs typeface="Arial" pitchFamily="34" charset="0"/>
              </a:rPr>
              <a:t>(hors seasonal snow cov</a:t>
            </a:r>
            <a:r>
              <a:rPr lang="fr-FR" sz="1400" b="0">
                <a:latin typeface="Arial" pitchFamily="34" charset="0"/>
                <a:cs typeface="Arial" pitchFamily="34" charset="0"/>
              </a:rPr>
              <a:t>er)
Tab 4.1 → Northem Hemisphere only</a:t>
            </a:r>
            <a:endParaRPr lang="fr-FR" sz="1200" b="0">
              <a:latin typeface="Arial" pitchFamily="34" charset="0"/>
              <a:cs typeface="Arial" pitchFamily="34" charset="0"/>
            </a:endParaRPr>
          </a:p>
        </c:rich>
      </c:tx>
      <c:layout>
        <c:manualLayout>
          <c:xMode val="edge"/>
          <c:yMode val="edge"/>
          <c:x val="0.58932916232186316"/>
          <c:y val="1.9847464302449607E-3"/>
        </c:manualLayout>
      </c:layout>
      <c:overlay val="1"/>
      <c:spPr>
        <a:solidFill>
          <a:schemeClr val="bg1">
            <a:lumMod val="95000"/>
          </a:schemeClr>
        </a:solidFill>
      </c:spPr>
    </c:title>
    <c:autoTitleDeleted val="0"/>
    <c:plotArea>
      <c:layout>
        <c:manualLayout>
          <c:layoutTarget val="inner"/>
          <c:xMode val="edge"/>
          <c:yMode val="edge"/>
          <c:x val="4.8037115465005498E-2"/>
          <c:y val="9.3512771782708809E-2"/>
          <c:w val="0.82822395358474954"/>
          <c:h val="0.89410556444265621"/>
        </c:manualLayout>
      </c:layout>
      <c:pieChart>
        <c:varyColors val="1"/>
        <c:ser>
          <c:idx val="0"/>
          <c:order val="0"/>
          <c:spPr>
            <a:solidFill>
              <a:srgbClr val="00B0F0"/>
            </a:solidFill>
            <a:ln w="12700">
              <a:solidFill>
                <a:srgbClr val="1F497D">
                  <a:lumMod val="75000"/>
                </a:srgbClr>
              </a:solidFill>
            </a:ln>
          </c:spPr>
          <c:dPt>
            <c:idx val="0"/>
            <c:bubble3D val="0"/>
            <c:explosion val="1"/>
            <c:spPr>
              <a:solidFill>
                <a:srgbClr val="00B0F0"/>
              </a:solidFill>
              <a:ln w="38100">
                <a:solidFill>
                  <a:schemeClr val="tx1"/>
                </a:solidFill>
              </a:ln>
            </c:spPr>
          </c:dPt>
          <c:dPt>
            <c:idx val="1"/>
            <c:bubble3D val="0"/>
            <c:explosion val="3"/>
            <c:spPr>
              <a:solidFill>
                <a:srgbClr val="00B0F0">
                  <a:alpha val="90000"/>
                </a:srgbClr>
              </a:solidFill>
              <a:ln w="25400">
                <a:solidFill>
                  <a:srgbClr val="FF0000"/>
                </a:solidFill>
              </a:ln>
            </c:spPr>
          </c:dPt>
          <c:dPt>
            <c:idx val="2"/>
            <c:bubble3D val="0"/>
            <c:explosion val="13"/>
            <c:spPr>
              <a:solidFill>
                <a:schemeClr val="accent1">
                  <a:lumMod val="40000"/>
                  <a:lumOff val="60000"/>
                </a:schemeClr>
              </a:solidFill>
              <a:ln w="38100">
                <a:solidFill>
                  <a:schemeClr val="tx1"/>
                </a:solidFill>
              </a:ln>
            </c:spPr>
          </c:dPt>
          <c:dPt>
            <c:idx val="3"/>
            <c:bubble3D val="0"/>
            <c:explosion val="7"/>
            <c:spPr>
              <a:solidFill>
                <a:schemeClr val="accent6">
                  <a:lumMod val="40000"/>
                  <a:lumOff val="60000"/>
                </a:schemeClr>
              </a:solidFill>
              <a:ln w="22225">
                <a:solidFill>
                  <a:srgbClr val="FF0000"/>
                </a:solidFill>
              </a:ln>
            </c:spPr>
          </c:dPt>
          <c:dPt>
            <c:idx val="4"/>
            <c:bubble3D val="0"/>
            <c:explosion val="10"/>
            <c:spPr>
              <a:solidFill>
                <a:srgbClr val="00B050"/>
              </a:solidFill>
              <a:ln w="12700">
                <a:solidFill>
                  <a:srgbClr val="1F497D">
                    <a:lumMod val="75000"/>
                  </a:srgbClr>
                </a:solidFill>
              </a:ln>
            </c:spPr>
          </c:dPt>
          <c:dLbls>
            <c:dLbl>
              <c:idx val="0"/>
              <c:layout>
                <c:manualLayout>
                  <c:x val="-0.24087388554237521"/>
                  <c:y val="0.12256354325629125"/>
                </c:manualLayout>
              </c:layout>
              <c:spPr/>
              <c:txPr>
                <a:bodyPr/>
                <a:lstStyle/>
                <a:p>
                  <a:pPr>
                    <a:defRPr sz="2000" b="1">
                      <a:latin typeface="Arial" pitchFamily="34" charset="0"/>
                      <a:cs typeface="Arial" pitchFamily="34" charset="0"/>
                    </a:defRPr>
                  </a:pPr>
                  <a:endParaRPr lang="fr-F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6.9122254455035274E-3"/>
                  <c:y val="-0.13156480521918482"/>
                </c:manualLayout>
              </c:layout>
              <c:tx>
                <c:rich>
                  <a:bodyPr/>
                  <a:lstStyle/>
                  <a:p>
                    <a:pPr>
                      <a:defRPr sz="1800" b="1">
                        <a:latin typeface="Arial" pitchFamily="34" charset="0"/>
                        <a:cs typeface="Arial" pitchFamily="34" charset="0"/>
                      </a:defRPr>
                    </a:pPr>
                    <a:r>
                      <a:rPr lang="en-US" sz="1800">
                        <a:solidFill>
                          <a:srgbClr val="C00000"/>
                        </a:solidFill>
                      </a:rPr>
                      <a:t>Banquise Sud
31%</a:t>
                    </a:r>
                  </a:p>
                </c:rich>
              </c:tx>
              <c:spPr/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4.3817968188274894E-2"/>
                  <c:y val="-6.041634637358984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3622726895980108"/>
                  <c:y val="0.13097013796888649"/>
                </c:manualLayout>
              </c:layout>
              <c:tx>
                <c:rich>
                  <a:bodyPr/>
                  <a:lstStyle/>
                  <a:p>
                    <a:r>
                      <a:rPr lang="en-US" sz="1600">
                        <a:solidFill>
                          <a:srgbClr val="FF0000"/>
                        </a:solidFill>
                      </a:rPr>
                      <a:t>B</a:t>
                    </a:r>
                    <a:r>
                      <a:rPr lang="en-US">
                        <a:solidFill>
                          <a:srgbClr val="FF0000"/>
                        </a:solidFill>
                      </a:rPr>
                      <a:t>anquise Nord
28%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0.21004359718193133"/>
                  <c:y val="9.6590926376329076E-3"/>
                </c:manualLayout>
              </c:layout>
              <c:tx>
                <c:rich>
                  <a:bodyPr/>
                  <a:lstStyle/>
                  <a:p>
                    <a:r>
                      <a:rPr lang="en-US" sz="1600">
                        <a:solidFill>
                          <a:srgbClr val="00B050"/>
                        </a:solidFill>
                      </a:rPr>
                      <a:t>G</a:t>
                    </a:r>
                    <a:r>
                      <a:rPr lang="en-US">
                        <a:solidFill>
                          <a:srgbClr val="00B050"/>
                        </a:solidFill>
                      </a:rPr>
                      <a:t>laciers
2%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600" b="1">
                    <a:latin typeface="Arial" pitchFamily="34" charset="0"/>
                    <a:cs typeface="Arial" pitchFamily="34" charset="0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>
                  <a:solidFill>
                    <a:srgbClr val="00B050"/>
                  </a:solidFill>
                  <a:prstDash val="dash"/>
                </a:ln>
              </c:spPr>
            </c:leaderLines>
          </c:dLbls>
          <c:cat>
            <c:strRef>
              <c:f>'Chap. 4   AR5'!$Q$30:$Q$34</c:f>
              <c:strCache>
                <c:ptCount val="5"/>
                <c:pt idx="0">
                  <c:v>Antarctic</c:v>
                </c:pt>
                <c:pt idx="1">
                  <c:v>Banquise Sud</c:v>
                </c:pt>
                <c:pt idx="2">
                  <c:v>Greenland</c:v>
                </c:pt>
                <c:pt idx="3">
                  <c:v>Banquise Nord</c:v>
                </c:pt>
                <c:pt idx="4">
                  <c:v>Glaciers</c:v>
                </c:pt>
              </c:strCache>
            </c:strRef>
          </c:cat>
          <c:val>
            <c:numRef>
              <c:f>'Chap. 4   AR5'!$R$30:$R$34</c:f>
              <c:numCache>
                <c:formatCode>0.00</c:formatCode>
                <c:ptCount val="5"/>
                <c:pt idx="0">
                  <c:v>12.250800000000002</c:v>
                </c:pt>
                <c:pt idx="1">
                  <c:v>10.875</c:v>
                </c:pt>
                <c:pt idx="2">
                  <c:v>1.7711999999999997</c:v>
                </c:pt>
                <c:pt idx="3">
                  <c:v>10.149999999999999</c:v>
                </c:pt>
                <c:pt idx="4">
                  <c:v>0.73799999999999999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ln>
      <a:noFill/>
    </a:ln>
  </c:sp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emf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png"/><Relationship Id="rId1" Type="http://schemas.openxmlformats.org/officeDocument/2006/relationships/image" Target="../media/image1.emf"/><Relationship Id="rId5" Type="http://schemas.openxmlformats.org/officeDocument/2006/relationships/image" Target="../media/image6.png"/><Relationship Id="rId4" Type="http://schemas.openxmlformats.org/officeDocument/2006/relationships/image" Target="../media/image5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76850</xdr:colOff>
      <xdr:row>1</xdr:row>
      <xdr:rowOff>159434</xdr:rowOff>
    </xdr:from>
    <xdr:to>
      <xdr:col>9</xdr:col>
      <xdr:colOff>86229</xdr:colOff>
      <xdr:row>6</xdr:row>
      <xdr:rowOff>587</xdr:rowOff>
    </xdr:to>
    <xdr:pic>
      <xdr:nvPicPr>
        <xdr:cNvPr id="238758" name="Image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8167" r="24841" b="28406"/>
        <a:stretch>
          <a:fillRect/>
        </a:stretch>
      </xdr:blipFill>
      <xdr:spPr bwMode="auto">
        <a:xfrm>
          <a:off x="1413814" y="339543"/>
          <a:ext cx="6036106" cy="741699"/>
        </a:xfrm>
        <a:prstGeom prst="rect">
          <a:avLst/>
        </a:prstGeom>
        <a:noFill/>
        <a:ln w="9525">
          <a:solidFill>
            <a:srgbClr val="FF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281353</xdr:colOff>
      <xdr:row>7</xdr:row>
      <xdr:rowOff>152425</xdr:rowOff>
    </xdr:from>
    <xdr:to>
      <xdr:col>14</xdr:col>
      <xdr:colOff>671146</xdr:colOff>
      <xdr:row>18</xdr:row>
      <xdr:rowOff>143445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09891" y="1436102"/>
          <a:ext cx="4000501" cy="2148066"/>
        </a:xfrm>
        <a:prstGeom prst="rect">
          <a:avLst/>
        </a:prstGeom>
        <a:noFill/>
        <a:ln w="76200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1230924</xdr:colOff>
      <xdr:row>5</xdr:row>
      <xdr:rowOff>29321</xdr:rowOff>
    </xdr:from>
    <xdr:to>
      <xdr:col>11</xdr:col>
      <xdr:colOff>1529863</xdr:colOff>
      <xdr:row>7</xdr:row>
      <xdr:rowOff>29320</xdr:rowOff>
    </xdr:to>
    <xdr:sp macro="" textlink="">
      <xdr:nvSpPr>
        <xdr:cNvPr id="2" name="Flèche vers le haut 1"/>
        <xdr:cNvSpPr/>
      </xdr:nvSpPr>
      <xdr:spPr>
        <a:xfrm>
          <a:off x="10111155" y="937859"/>
          <a:ext cx="298939" cy="375138"/>
        </a:xfrm>
        <a:prstGeom prst="upArrow">
          <a:avLst/>
        </a:prstGeom>
        <a:solidFill>
          <a:schemeClr val="accent3">
            <a:lumMod val="20000"/>
            <a:lumOff val="80000"/>
          </a:schemeClr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763077</xdr:colOff>
      <xdr:row>0</xdr:row>
      <xdr:rowOff>153944</xdr:rowOff>
    </xdr:from>
    <xdr:to>
      <xdr:col>15</xdr:col>
      <xdr:colOff>116505</xdr:colOff>
      <xdr:row>27</xdr:row>
      <xdr:rowOff>89668</xdr:rowOff>
    </xdr:to>
    <xdr:pic>
      <xdr:nvPicPr>
        <xdr:cNvPr id="1537" name="Image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969913" y="153944"/>
          <a:ext cx="7208956" cy="5034197"/>
        </a:xfrm>
        <a:prstGeom prst="rect">
          <a:avLst/>
        </a:prstGeom>
        <a:ln w="85725" cap="sq" cmpd="thickThin">
          <a:solidFill>
            <a:srgbClr val="FF0000"/>
          </a:solidFill>
          <a:prstDash val="solid"/>
          <a:miter lim="800000"/>
        </a:ln>
        <a:effectLst>
          <a:innerShdw blurRad="76200">
            <a:srgbClr val="000000"/>
          </a:innerShdw>
        </a:effectLst>
      </xdr:spPr>
    </xdr:pic>
    <xdr:clientData/>
  </xdr:twoCellAnchor>
  <xdr:twoCellAnchor>
    <xdr:from>
      <xdr:col>2</xdr:col>
      <xdr:colOff>563880</xdr:colOff>
      <xdr:row>28</xdr:row>
      <xdr:rowOff>129540</xdr:rowOff>
    </xdr:from>
    <xdr:to>
      <xdr:col>11</xdr:col>
      <xdr:colOff>220980</xdr:colOff>
      <xdr:row>75</xdr:row>
      <xdr:rowOff>53340</xdr:rowOff>
    </xdr:to>
    <xdr:grpSp>
      <xdr:nvGrpSpPr>
        <xdr:cNvPr id="1678" name="Groupe 2"/>
        <xdr:cNvGrpSpPr>
          <a:grpSpLocks/>
        </xdr:cNvGrpSpPr>
      </xdr:nvGrpSpPr>
      <xdr:grpSpPr bwMode="auto">
        <a:xfrm>
          <a:off x="2499360" y="5509260"/>
          <a:ext cx="9166860" cy="9128760"/>
          <a:chOff x="3551086" y="16372699"/>
          <a:chExt cx="8878302" cy="8436547"/>
        </a:xfrm>
      </xdr:grpSpPr>
      <xdr:graphicFrame macro="">
        <xdr:nvGraphicFramePr>
          <xdr:cNvPr id="1680" name="Graphique 2"/>
          <xdr:cNvGraphicFramePr>
            <a:graphicFrameLocks/>
          </xdr:cNvGraphicFramePr>
        </xdr:nvGraphicFramePr>
        <xdr:xfrm>
          <a:off x="3551086" y="16372699"/>
          <a:ext cx="8878302" cy="843654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2" name="ZoneTexte 1"/>
          <xdr:cNvSpPr txBox="1"/>
        </xdr:nvSpPr>
        <xdr:spPr>
          <a:xfrm>
            <a:off x="7002095" y="22798865"/>
            <a:ext cx="2777277" cy="6983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fr-FR" sz="1800" i="1">
                <a:latin typeface="Arial" pitchFamily="34" charset="0"/>
                <a:cs typeface="Arial" pitchFamily="34" charset="0"/>
              </a:rPr>
              <a:t>Antarctique Ouest  ≈ 12%</a:t>
            </a:r>
          </a:p>
          <a:p>
            <a:pPr algn="ctr"/>
            <a:r>
              <a:rPr lang="fr-FR" sz="1800" b="1" i="1">
                <a:latin typeface="Arial" pitchFamily="34" charset="0"/>
                <a:cs typeface="Arial" pitchFamily="34" charset="0"/>
              </a:rPr>
              <a:t>Antarctique Est  ≈ 77%</a:t>
            </a:r>
          </a:p>
        </xdr:txBody>
      </xdr:sp>
    </xdr:grpSp>
    <xdr:clientData/>
  </xdr:twoCellAnchor>
  <xdr:twoCellAnchor>
    <xdr:from>
      <xdr:col>17</xdr:col>
      <xdr:colOff>289560</xdr:colOff>
      <xdr:row>36</xdr:row>
      <xdr:rowOff>160020</xdr:rowOff>
    </xdr:from>
    <xdr:to>
      <xdr:col>27</xdr:col>
      <xdr:colOff>137160</xdr:colOff>
      <xdr:row>73</xdr:row>
      <xdr:rowOff>68580</xdr:rowOff>
    </xdr:to>
    <xdr:graphicFrame macro="">
      <xdr:nvGraphicFramePr>
        <xdr:cNvPr id="1679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</xdr:col>
      <xdr:colOff>537855</xdr:colOff>
      <xdr:row>15</xdr:row>
      <xdr:rowOff>156984</xdr:rowOff>
    </xdr:from>
    <xdr:to>
      <xdr:col>6</xdr:col>
      <xdr:colOff>249384</xdr:colOff>
      <xdr:row>27</xdr:row>
      <xdr:rowOff>95250</xdr:rowOff>
    </xdr:to>
    <xdr:pic>
      <xdr:nvPicPr>
        <xdr:cNvPr id="7" name="Image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5555" y="3022951"/>
          <a:ext cx="4000501" cy="2122666"/>
        </a:xfrm>
        <a:prstGeom prst="rect">
          <a:avLst/>
        </a:prstGeom>
        <a:noFill/>
        <a:ln w="76200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224383</xdr:colOff>
      <xdr:row>4</xdr:row>
      <xdr:rowOff>49953</xdr:rowOff>
    </xdr:from>
    <xdr:to>
      <xdr:col>16</xdr:col>
      <xdr:colOff>417</xdr:colOff>
      <xdr:row>5</xdr:row>
      <xdr:rowOff>71120</xdr:rowOff>
    </xdr:to>
    <xdr:sp macro="" textlink="">
      <xdr:nvSpPr>
        <xdr:cNvPr id="3" name="Flèche droite 2"/>
        <xdr:cNvSpPr/>
      </xdr:nvSpPr>
      <xdr:spPr>
        <a:xfrm>
          <a:off x="14031823" y="903393"/>
          <a:ext cx="873314" cy="219287"/>
        </a:xfrm>
        <a:prstGeom prst="rightArrow">
          <a:avLst/>
        </a:prstGeom>
        <a:solidFill>
          <a:schemeClr val="accent2">
            <a:lumMod val="20000"/>
            <a:lumOff val="80000"/>
          </a:scheme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6</xdr:col>
      <xdr:colOff>87223</xdr:colOff>
      <xdr:row>5</xdr:row>
      <xdr:rowOff>65193</xdr:rowOff>
    </xdr:from>
    <xdr:to>
      <xdr:col>6</xdr:col>
      <xdr:colOff>960537</xdr:colOff>
      <xdr:row>6</xdr:row>
      <xdr:rowOff>86360</xdr:rowOff>
    </xdr:to>
    <xdr:sp macro="" textlink="">
      <xdr:nvSpPr>
        <xdr:cNvPr id="9" name="Flèche droite 8"/>
        <xdr:cNvSpPr/>
      </xdr:nvSpPr>
      <xdr:spPr>
        <a:xfrm flipH="1">
          <a:off x="6305143" y="1116753"/>
          <a:ext cx="873314" cy="219287"/>
        </a:xfrm>
        <a:prstGeom prst="rightArrow">
          <a:avLst/>
        </a:prstGeom>
        <a:solidFill>
          <a:schemeClr val="accent2">
            <a:lumMod val="20000"/>
            <a:lumOff val="80000"/>
          </a:scheme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464820</xdr:colOff>
      <xdr:row>3</xdr:row>
      <xdr:rowOff>15240</xdr:rowOff>
    </xdr:from>
    <xdr:to>
      <xdr:col>16</xdr:col>
      <xdr:colOff>534670</xdr:colOff>
      <xdr:row>27</xdr:row>
      <xdr:rowOff>68580</xdr:rowOff>
    </xdr:to>
    <xdr:pic>
      <xdr:nvPicPr>
        <xdr:cNvPr id="144767" name="Imag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82740" y="998220"/>
          <a:ext cx="6301740" cy="4472940"/>
        </a:xfrm>
        <a:prstGeom prst="rect">
          <a:avLst/>
        </a:prstGeom>
        <a:noFill/>
        <a:ln w="76200">
          <a:solidFill>
            <a:srgbClr val="FF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99060</xdr:colOff>
      <xdr:row>3</xdr:row>
      <xdr:rowOff>167640</xdr:rowOff>
    </xdr:from>
    <xdr:to>
      <xdr:col>8</xdr:col>
      <xdr:colOff>53340</xdr:colOff>
      <xdr:row>22</xdr:row>
      <xdr:rowOff>30480</xdr:rowOff>
    </xdr:to>
    <xdr:pic>
      <xdr:nvPicPr>
        <xdr:cNvPr id="144768" name="Imag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158240"/>
          <a:ext cx="6253480" cy="3401907"/>
        </a:xfrm>
        <a:prstGeom prst="rect">
          <a:avLst/>
        </a:prstGeom>
        <a:noFill/>
        <a:ln w="76200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895135</xdr:colOff>
      <xdr:row>13</xdr:row>
      <xdr:rowOff>11294</xdr:rowOff>
    </xdr:from>
    <xdr:to>
      <xdr:col>7</xdr:col>
      <xdr:colOff>239815</xdr:colOff>
      <xdr:row>14</xdr:row>
      <xdr:rowOff>156970</xdr:rowOff>
    </xdr:to>
    <xdr:sp macro="" textlink="">
      <xdr:nvSpPr>
        <xdr:cNvPr id="2" name="Ellipse 1"/>
        <xdr:cNvSpPr/>
      </xdr:nvSpPr>
      <xdr:spPr>
        <a:xfrm>
          <a:off x="5221602" y="2864561"/>
          <a:ext cx="631613" cy="331942"/>
        </a:xfrm>
        <a:prstGeom prst="ellipse">
          <a:avLst/>
        </a:prstGeom>
        <a:noFill/>
        <a:ln w="76200"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14</xdr:col>
      <xdr:colOff>669716</xdr:colOff>
      <xdr:row>3</xdr:row>
      <xdr:rowOff>129540</xdr:rowOff>
    </xdr:from>
    <xdr:to>
      <xdr:col>15</xdr:col>
      <xdr:colOff>509696</xdr:colOff>
      <xdr:row>5</xdr:row>
      <xdr:rowOff>91440</xdr:rowOff>
    </xdr:to>
    <xdr:sp macro="" textlink="">
      <xdr:nvSpPr>
        <xdr:cNvPr id="6" name="Ellipse 5"/>
        <xdr:cNvSpPr/>
      </xdr:nvSpPr>
      <xdr:spPr>
        <a:xfrm>
          <a:off x="11744116" y="1120140"/>
          <a:ext cx="635847" cy="334433"/>
        </a:xfrm>
        <a:prstGeom prst="ellipse">
          <a:avLst/>
        </a:prstGeom>
        <a:noFill/>
        <a:ln w="76200"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177799</xdr:colOff>
      <xdr:row>21</xdr:row>
      <xdr:rowOff>56726</xdr:rowOff>
    </xdr:from>
    <xdr:to>
      <xdr:col>12</xdr:col>
      <xdr:colOff>14392</xdr:colOff>
      <xdr:row>31</xdr:row>
      <xdr:rowOff>29634</xdr:rowOff>
    </xdr:to>
    <xdr:pic>
      <xdr:nvPicPr>
        <xdr:cNvPr id="8" name="Image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199" y="4334086"/>
          <a:ext cx="3626273" cy="1659468"/>
        </a:xfrm>
        <a:prstGeom prst="rect">
          <a:avLst/>
        </a:prstGeom>
        <a:noFill/>
        <a:ln w="38100">
          <a:solidFill>
            <a:srgbClr val="FF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170181</xdr:colOff>
      <xdr:row>33</xdr:row>
      <xdr:rowOff>45961</xdr:rowOff>
    </xdr:from>
    <xdr:to>
      <xdr:col>6</xdr:col>
      <xdr:colOff>1227683</xdr:colOff>
      <xdr:row>41</xdr:row>
      <xdr:rowOff>85503</xdr:rowOff>
    </xdr:to>
    <xdr:pic>
      <xdr:nvPicPr>
        <xdr:cNvPr id="7" name="Image 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6248" y="6480628"/>
          <a:ext cx="4257902" cy="1682075"/>
        </a:xfrm>
        <a:prstGeom prst="rect">
          <a:avLst/>
        </a:prstGeom>
        <a:noFill/>
        <a:ln w="38100">
          <a:solidFill>
            <a:schemeClr val="accent2">
              <a:lumMod val="60000"/>
              <a:lumOff val="40000"/>
            </a:schemeClr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187115</xdr:colOff>
      <xdr:row>41</xdr:row>
      <xdr:rowOff>181867</xdr:rowOff>
    </xdr:from>
    <xdr:to>
      <xdr:col>11</xdr:col>
      <xdr:colOff>635014</xdr:colOff>
      <xdr:row>51</xdr:row>
      <xdr:rowOff>13583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13182" y="8259067"/>
          <a:ext cx="7940899" cy="1694383"/>
        </a:xfrm>
        <a:prstGeom prst="rect">
          <a:avLst/>
        </a:prstGeom>
        <a:ln w="38100">
          <a:solidFill>
            <a:schemeClr val="accent2">
              <a:lumMod val="60000"/>
              <a:lumOff val="40000"/>
            </a:schemeClr>
          </a:solidFill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158261</xdr:colOff>
      <xdr:row>15</xdr:row>
      <xdr:rowOff>129486</xdr:rowOff>
    </xdr:from>
    <xdr:to>
      <xdr:col>3</xdr:col>
      <xdr:colOff>788449</xdr:colOff>
      <xdr:row>24</xdr:row>
      <xdr:rowOff>80676</xdr:rowOff>
    </xdr:to>
    <xdr:pic>
      <xdr:nvPicPr>
        <xdr:cNvPr id="3" name="Imag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225" y="2997377"/>
          <a:ext cx="3643551" cy="1572172"/>
        </a:xfrm>
        <a:prstGeom prst="rect">
          <a:avLst/>
        </a:prstGeom>
        <a:noFill/>
        <a:ln w="38100">
          <a:solidFill>
            <a:srgbClr val="FF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ipcc.ch/site/assets/uploads/2018/02/ar4-wg1-chapter4-1.pdf" TargetMode="External"/><Relationship Id="rId1" Type="http://schemas.openxmlformats.org/officeDocument/2006/relationships/hyperlink" Target="https://www.ipcc.ch/site/assets/uploads/2018/02/WG1AR5_Chapter04_FINAL.pdf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www.nasa.gov/feature/goddard/nasa-study-mass-gains-of-antarctic-ice-sheet-greater-than-losses" TargetMode="External"/><Relationship Id="rId1" Type="http://schemas.openxmlformats.org/officeDocument/2006/relationships/hyperlink" Target="https://www.ipcc.ch/site/assets/uploads/2018/02/WG1AR5_Chapter04_FINAL.pdf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ipcc.ch/site/assets/uploads/2017/09/WG1AR5_Chapter01_FINAL.pdf" TargetMode="External"/><Relationship Id="rId2" Type="http://schemas.openxmlformats.org/officeDocument/2006/relationships/hyperlink" Target="https://www.ipcc.ch/site/assets/uploads/2018/02/ar4-wg1-chapter4-1.pdf" TargetMode="External"/><Relationship Id="rId1" Type="http://schemas.openxmlformats.org/officeDocument/2006/relationships/hyperlink" Target="https://www.ipcc.ch/site/assets/uploads/2018/02/WG1AR5_Chapter04_FINAL.pdf" TargetMode="Externa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archive.ipcc.ch/pdf/assessment-report/ar5/wg1/WG1AR5_Chapter08_FINAL.pdf" TargetMode="External"/><Relationship Id="rId2" Type="http://schemas.openxmlformats.org/officeDocument/2006/relationships/hyperlink" Target="https://fr.wikipedia.org/wiki/Glace" TargetMode="External"/><Relationship Id="rId1" Type="http://schemas.openxmlformats.org/officeDocument/2006/relationships/hyperlink" Target="https://archive.ipcc.ch/pdf/assessment-report/ar5/wg1/WG1AR5_Chapter08_FINAL.pdf" TargetMode="Externa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P85"/>
  <sheetViews>
    <sheetView zoomScaleNormal="100" workbookViewId="0"/>
  </sheetViews>
  <sheetFormatPr baseColWidth="10" defaultRowHeight="14.4" x14ac:dyDescent="0.3"/>
  <cols>
    <col min="1" max="1" width="5.109375" customWidth="1"/>
    <col min="2" max="2" width="14.33203125" customWidth="1"/>
    <col min="3" max="4" width="11.6640625" bestFit="1" customWidth="1"/>
    <col min="5" max="5" width="13.109375" customWidth="1"/>
    <col min="6" max="6" width="16.88671875" customWidth="1"/>
    <col min="7" max="7" width="12.33203125" customWidth="1"/>
    <col min="8" max="8" width="13.5546875" customWidth="1"/>
    <col min="9" max="9" width="8.5546875" customWidth="1"/>
    <col min="10" max="10" width="13.33203125" bestFit="1" customWidth="1"/>
    <col min="11" max="11" width="5.109375" customWidth="1"/>
    <col min="12" max="12" width="24.44140625" customWidth="1"/>
  </cols>
  <sheetData>
    <row r="1" spans="1:16" x14ac:dyDescent="0.3">
      <c r="A1" s="194" t="s">
        <v>4</v>
      </c>
      <c r="B1" s="195"/>
      <c r="C1" s="195"/>
      <c r="D1" s="195"/>
      <c r="E1" s="195"/>
      <c r="F1" s="195"/>
      <c r="L1" s="196" t="s">
        <v>30</v>
      </c>
      <c r="M1" s="191"/>
      <c r="N1" s="191"/>
      <c r="O1" s="191"/>
      <c r="P1" s="191"/>
    </row>
    <row r="3" spans="1:16" x14ac:dyDescent="0.3">
      <c r="L3" s="231" t="s">
        <v>97</v>
      </c>
      <c r="M3" s="268">
        <f>24.7/56.6</f>
        <v>0.43639575971731448</v>
      </c>
    </row>
    <row r="4" spans="1:16" x14ac:dyDescent="0.3">
      <c r="L4" s="231" t="s">
        <v>96</v>
      </c>
      <c r="M4" s="268">
        <f>2.9/7.3</f>
        <v>0.39726027397260272</v>
      </c>
    </row>
    <row r="5" spans="1:16" x14ac:dyDescent="0.3">
      <c r="A5" s="232" t="s">
        <v>24</v>
      </c>
      <c r="B5" s="195"/>
      <c r="L5" s="231" t="s">
        <v>98</v>
      </c>
      <c r="M5" s="268">
        <f>27.6/63.9</f>
        <v>0.431924882629108</v>
      </c>
    </row>
    <row r="7" spans="1:16" ht="15" thickBot="1" x14ac:dyDescent="0.35">
      <c r="A7" s="6"/>
      <c r="B7" s="6"/>
      <c r="C7" s="6"/>
      <c r="D7" s="6"/>
      <c r="E7" s="6"/>
      <c r="F7" s="6"/>
      <c r="G7" s="6"/>
      <c r="H7" s="6"/>
      <c r="I7" s="6"/>
      <c r="J7" s="6"/>
      <c r="L7" s="6"/>
    </row>
    <row r="8" spans="1:16" ht="20.399999999999999" customHeight="1" x14ac:dyDescent="0.3">
      <c r="A8" s="6"/>
      <c r="B8" s="197" t="s">
        <v>46</v>
      </c>
      <c r="C8" s="198" t="s">
        <v>57</v>
      </c>
      <c r="D8" s="6"/>
      <c r="E8" s="203" t="s">
        <v>39</v>
      </c>
      <c r="F8" s="204" t="s">
        <v>62</v>
      </c>
      <c r="G8" s="204" t="s">
        <v>56</v>
      </c>
      <c r="H8" s="205" t="s">
        <v>55</v>
      </c>
      <c r="I8" s="6"/>
      <c r="J8" s="6"/>
      <c r="L8" s="6"/>
    </row>
    <row r="9" spans="1:16" ht="15" thickBot="1" x14ac:dyDescent="0.35">
      <c r="A9" s="6"/>
      <c r="B9" s="199" t="s">
        <v>49</v>
      </c>
      <c r="C9" s="200" t="s">
        <v>48</v>
      </c>
      <c r="D9" s="6"/>
      <c r="E9" s="206"/>
      <c r="F9" s="207">
        <v>362.5</v>
      </c>
      <c r="G9" s="207">
        <v>917</v>
      </c>
      <c r="H9" s="208">
        <v>1028</v>
      </c>
      <c r="I9" s="6"/>
      <c r="J9" s="6"/>
      <c r="L9" s="6"/>
    </row>
    <row r="10" spans="1:16" ht="15" thickBot="1" x14ac:dyDescent="0.35">
      <c r="A10" s="6"/>
      <c r="B10" s="199" t="s">
        <v>52</v>
      </c>
      <c r="C10" s="200" t="s">
        <v>51</v>
      </c>
      <c r="D10" s="6"/>
      <c r="E10" s="6"/>
      <c r="F10" s="6"/>
      <c r="G10" s="6"/>
      <c r="H10" s="6"/>
      <c r="I10" s="6"/>
      <c r="J10" s="6"/>
      <c r="L10" s="6"/>
    </row>
    <row r="11" spans="1:16" ht="15" thickTop="1" x14ac:dyDescent="0.3">
      <c r="A11" s="6"/>
      <c r="B11" s="199" t="s">
        <v>53</v>
      </c>
      <c r="C11" s="200" t="s">
        <v>54</v>
      </c>
      <c r="D11" s="6"/>
      <c r="E11" s="209"/>
      <c r="F11" s="210"/>
      <c r="G11" s="210"/>
      <c r="H11" s="211" t="s">
        <v>36</v>
      </c>
      <c r="I11" s="212" t="s">
        <v>37</v>
      </c>
      <c r="J11" s="213" t="s">
        <v>38</v>
      </c>
      <c r="L11" s="6"/>
    </row>
    <row r="12" spans="1:16" ht="15" thickBot="1" x14ac:dyDescent="0.35">
      <c r="A12" s="6"/>
      <c r="B12" s="201" t="s">
        <v>47</v>
      </c>
      <c r="C12" s="202" t="s">
        <v>50</v>
      </c>
      <c r="D12" s="6"/>
      <c r="E12" s="214" t="s">
        <v>60</v>
      </c>
      <c r="F12" s="215"/>
      <c r="G12" s="215"/>
      <c r="H12" s="216">
        <f>F9*1000000000000*0.01</f>
        <v>3625000000000</v>
      </c>
      <c r="I12" s="217">
        <f>H12/1000000000000</f>
        <v>3.625</v>
      </c>
      <c r="J12" s="266">
        <f>I12/1000000</f>
        <v>3.625E-6</v>
      </c>
      <c r="L12" s="6"/>
    </row>
    <row r="13" spans="1:16" x14ac:dyDescent="0.3">
      <c r="A13" s="6"/>
      <c r="B13" s="6"/>
      <c r="C13" s="6"/>
      <c r="D13" s="6"/>
      <c r="E13" s="214" t="s">
        <v>58</v>
      </c>
      <c r="F13" s="215"/>
      <c r="G13" s="218"/>
      <c r="H13" s="219">
        <f>H12/G9*1000</f>
        <v>3953107960741.5483</v>
      </c>
      <c r="I13" s="220">
        <f>I12/G9*1000</f>
        <v>3.9531079607415487</v>
      </c>
      <c r="J13" s="221">
        <f>I13/1000000</f>
        <v>3.9531079607415489E-6</v>
      </c>
      <c r="L13" s="6"/>
    </row>
    <row r="14" spans="1:16" x14ac:dyDescent="0.3">
      <c r="A14" s="6"/>
      <c r="B14" s="6"/>
      <c r="C14" s="6"/>
      <c r="D14" s="6"/>
      <c r="E14" s="16"/>
      <c r="F14" s="14"/>
      <c r="G14" s="14"/>
      <c r="H14" s="15"/>
      <c r="I14" s="15"/>
      <c r="J14" s="17"/>
      <c r="L14" s="6"/>
    </row>
    <row r="15" spans="1:16" x14ac:dyDescent="0.3">
      <c r="A15" s="6"/>
      <c r="B15" s="6"/>
      <c r="C15" s="6"/>
      <c r="D15" s="6"/>
      <c r="E15" s="222"/>
      <c r="F15" s="223"/>
      <c r="G15" s="223"/>
      <c r="H15" s="224" t="s">
        <v>35</v>
      </c>
      <c r="I15" s="224" t="s">
        <v>59</v>
      </c>
      <c r="J15" s="225"/>
      <c r="L15" s="6"/>
    </row>
    <row r="16" spans="1:16" ht="15" thickBot="1" x14ac:dyDescent="0.35">
      <c r="A16" s="6"/>
      <c r="E16" s="226" t="s">
        <v>133</v>
      </c>
      <c r="F16" s="227"/>
      <c r="G16" s="227"/>
      <c r="H16" s="228">
        <f>H12*H9</f>
        <v>3726500000000000</v>
      </c>
      <c r="I16" s="229">
        <f>H16/1000000000000</f>
        <v>3726.5</v>
      </c>
      <c r="J16" s="230"/>
      <c r="L16" s="6"/>
    </row>
    <row r="17" spans="1:12" ht="15" thickTop="1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L17" s="6"/>
    </row>
    <row r="18" spans="1:12" ht="15" thickBot="1" x14ac:dyDescent="0.35">
      <c r="A18" s="24"/>
      <c r="B18" s="24"/>
      <c r="C18" s="6"/>
      <c r="D18" s="6"/>
      <c r="E18" s="6"/>
      <c r="F18" s="6"/>
      <c r="G18" s="6"/>
      <c r="H18" s="6"/>
      <c r="I18" s="6"/>
      <c r="J18" s="6"/>
      <c r="L18" s="6"/>
    </row>
    <row r="19" spans="1:12" ht="24.6" thickBot="1" x14ac:dyDescent="0.35">
      <c r="A19" s="24"/>
      <c r="B19" s="24"/>
      <c r="C19" s="27" t="s">
        <v>44</v>
      </c>
      <c r="D19" s="27" t="s">
        <v>43</v>
      </c>
      <c r="E19" s="27" t="s">
        <v>42</v>
      </c>
      <c r="F19" s="6"/>
      <c r="G19" s="6"/>
      <c r="H19" s="6"/>
      <c r="I19" s="6"/>
      <c r="J19" s="6"/>
      <c r="L19" s="6"/>
    </row>
    <row r="20" spans="1:12" ht="27" thickBot="1" x14ac:dyDescent="0.35">
      <c r="A20" s="6"/>
      <c r="B20" s="28" t="s">
        <v>39</v>
      </c>
      <c r="C20" s="26">
        <v>362.5</v>
      </c>
      <c r="D20" s="26">
        <v>917</v>
      </c>
      <c r="E20" s="26">
        <v>1028</v>
      </c>
      <c r="F20" s="6"/>
      <c r="G20" s="6"/>
      <c r="H20" s="6"/>
      <c r="I20" s="6"/>
      <c r="J20" s="6"/>
      <c r="L20" s="6"/>
    </row>
    <row r="21" spans="1:12" ht="6" customHeight="1" thickBot="1" x14ac:dyDescent="0.35">
      <c r="A21" s="6"/>
      <c r="B21" s="6"/>
      <c r="C21" s="6"/>
      <c r="D21" s="6"/>
      <c r="E21" s="6"/>
      <c r="F21" s="6"/>
      <c r="G21" s="6"/>
      <c r="H21" s="6"/>
      <c r="I21" s="6"/>
      <c r="J21" s="6"/>
      <c r="L21" s="6"/>
    </row>
    <row r="22" spans="1:12" ht="16.2" thickTop="1" x14ac:dyDescent="0.3">
      <c r="A22" s="6"/>
      <c r="B22" s="32" t="s">
        <v>64</v>
      </c>
      <c r="C22" s="33">
        <v>1</v>
      </c>
      <c r="D22" s="34">
        <f>1/C23</f>
        <v>1.0905125408942202</v>
      </c>
      <c r="E22" s="35">
        <f>C22/3727/100</f>
        <v>2.6831231553528307E-6</v>
      </c>
      <c r="F22" s="6"/>
      <c r="G22" s="6"/>
      <c r="H22" s="6"/>
      <c r="I22" s="6"/>
      <c r="J22" s="6"/>
      <c r="L22" s="6"/>
    </row>
    <row r="23" spans="1:12" ht="15.6" x14ac:dyDescent="0.3">
      <c r="A23" s="6"/>
      <c r="B23" s="31" t="s">
        <v>40</v>
      </c>
      <c r="C23" s="36">
        <f>D20*1000*1000*1000/1000000000000</f>
        <v>0.91700000000000004</v>
      </c>
      <c r="D23" s="25">
        <v>1</v>
      </c>
      <c r="E23" s="37">
        <f>E22*917</f>
        <v>2.4604239334585459E-3</v>
      </c>
      <c r="F23" s="6"/>
      <c r="G23" s="6"/>
      <c r="H23" s="6"/>
      <c r="I23" s="6"/>
      <c r="J23" s="6"/>
      <c r="K23" s="6"/>
      <c r="L23" s="6"/>
    </row>
    <row r="24" spans="1:12" ht="16.2" thickBot="1" x14ac:dyDescent="0.35">
      <c r="A24" s="6"/>
      <c r="B24" s="31" t="s">
        <v>135</v>
      </c>
      <c r="C24" s="38">
        <f>D24*E20</f>
        <v>372650000000</v>
      </c>
      <c r="D24" s="39">
        <f>1*C20*1000000000000/1000000000000000*1000000000</f>
        <v>362500000</v>
      </c>
      <c r="E24" s="40">
        <v>1</v>
      </c>
      <c r="F24" s="6"/>
      <c r="G24" s="6"/>
      <c r="H24" s="6"/>
      <c r="I24" s="6"/>
      <c r="J24" s="6"/>
      <c r="K24" s="6"/>
      <c r="L24" s="6"/>
    </row>
    <row r="25" spans="1:12" ht="15.6" thickTop="1" thickBot="1" x14ac:dyDescent="0.35">
      <c r="A25" s="6"/>
      <c r="B25" s="23"/>
      <c r="C25" s="29" t="s">
        <v>45</v>
      </c>
      <c r="D25" s="29" t="s">
        <v>41</v>
      </c>
      <c r="E25" s="30" t="s">
        <v>134</v>
      </c>
      <c r="F25" s="6"/>
      <c r="G25" s="6"/>
      <c r="H25" s="6"/>
      <c r="I25" s="6"/>
      <c r="J25" s="6"/>
      <c r="K25" s="6"/>
      <c r="L25" s="6"/>
    </row>
    <row r="26" spans="1:12" x14ac:dyDescent="0.3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</row>
    <row r="27" spans="1:12" x14ac:dyDescent="0.3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</row>
    <row r="28" spans="1:12" x14ac:dyDescent="0.3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</row>
    <row r="29" spans="1:12" x14ac:dyDescent="0.3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</row>
    <row r="30" spans="1:12" x14ac:dyDescent="0.3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</row>
    <row r="31" spans="1:12" x14ac:dyDescent="0.3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</row>
    <row r="32" spans="1:12" x14ac:dyDescent="0.3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</row>
    <row r="33" spans="1:12" x14ac:dyDescent="0.3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</row>
    <row r="34" spans="1:12" x14ac:dyDescent="0.3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</row>
    <row r="35" spans="1:12" x14ac:dyDescent="0.3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</row>
    <row r="36" spans="1:12" x14ac:dyDescent="0.3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</row>
    <row r="37" spans="1:12" x14ac:dyDescent="0.3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</row>
    <row r="38" spans="1:12" x14ac:dyDescent="0.3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</row>
    <row r="39" spans="1:12" x14ac:dyDescent="0.3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</row>
    <row r="40" spans="1:12" x14ac:dyDescent="0.3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</row>
    <row r="41" spans="1:12" x14ac:dyDescent="0.3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</row>
    <row r="42" spans="1:12" x14ac:dyDescent="0.3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</row>
    <row r="43" spans="1:12" x14ac:dyDescent="0.3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</row>
    <row r="44" spans="1:12" x14ac:dyDescent="0.3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</row>
    <row r="45" spans="1:12" x14ac:dyDescent="0.3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</row>
    <row r="46" spans="1:12" x14ac:dyDescent="0.3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</row>
    <row r="47" spans="1:12" x14ac:dyDescent="0.3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</row>
    <row r="48" spans="1:12" x14ac:dyDescent="0.3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</row>
    <row r="49" spans="1:12" x14ac:dyDescent="0.3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</row>
    <row r="50" spans="1:12" x14ac:dyDescent="0.3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</row>
    <row r="51" spans="1:12" x14ac:dyDescent="0.3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</row>
    <row r="52" spans="1:12" x14ac:dyDescent="0.3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</row>
    <row r="53" spans="1:12" x14ac:dyDescent="0.3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</row>
    <row r="54" spans="1:12" x14ac:dyDescent="0.3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</row>
    <row r="55" spans="1:12" x14ac:dyDescent="0.3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</row>
    <row r="56" spans="1:12" x14ac:dyDescent="0.3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</row>
    <row r="57" spans="1:12" x14ac:dyDescent="0.3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</row>
    <row r="58" spans="1:12" x14ac:dyDescent="0.3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</row>
    <row r="59" spans="1:12" x14ac:dyDescent="0.3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</row>
    <row r="60" spans="1:12" x14ac:dyDescent="0.3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</row>
    <row r="61" spans="1:12" x14ac:dyDescent="0.3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</row>
    <row r="62" spans="1:12" x14ac:dyDescent="0.3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</row>
    <row r="63" spans="1:12" x14ac:dyDescent="0.3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</row>
    <row r="64" spans="1:12" x14ac:dyDescent="0.3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</row>
    <row r="65" spans="1:12" x14ac:dyDescent="0.3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</row>
    <row r="66" spans="1:12" x14ac:dyDescent="0.3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</row>
    <row r="67" spans="1:12" x14ac:dyDescent="0.3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</row>
    <row r="68" spans="1:12" x14ac:dyDescent="0.3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</row>
    <row r="69" spans="1:12" x14ac:dyDescent="0.3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</row>
    <row r="70" spans="1:12" x14ac:dyDescent="0.3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</row>
    <row r="71" spans="1:12" x14ac:dyDescent="0.3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</row>
    <row r="72" spans="1:12" x14ac:dyDescent="0.3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</row>
    <row r="73" spans="1:12" x14ac:dyDescent="0.3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</row>
    <row r="74" spans="1:12" x14ac:dyDescent="0.3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</row>
    <row r="75" spans="1:12" x14ac:dyDescent="0.3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</row>
    <row r="76" spans="1:12" x14ac:dyDescent="0.3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</row>
    <row r="77" spans="1:12" x14ac:dyDescent="0.3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</row>
    <row r="78" spans="1:12" x14ac:dyDescent="0.3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</row>
    <row r="79" spans="1:12" x14ac:dyDescent="0.3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</row>
    <row r="80" spans="1:12" x14ac:dyDescent="0.3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</row>
    <row r="81" spans="1:12" x14ac:dyDescent="0.3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</row>
    <row r="82" spans="1:12" x14ac:dyDescent="0.3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</row>
    <row r="83" spans="1:12" x14ac:dyDescent="0.3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</row>
    <row r="84" spans="1:12" x14ac:dyDescent="0.3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</row>
    <row r="85" spans="1:12" x14ac:dyDescent="0.3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</row>
  </sheetData>
  <hyperlinks>
    <hyperlink ref="A1" r:id="rId1"/>
    <hyperlink ref="L1" r:id="rId2"/>
  </hyperlinks>
  <pageMargins left="0.7" right="0.7" top="0.75" bottom="0.75" header="0.3" footer="0.3"/>
  <pageSetup paperSize="9" orientation="portrait" verticalDpi="0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1:AB78"/>
  <sheetViews>
    <sheetView showGridLines="0" showRowColHeaders="0" tabSelected="1" zoomScale="50" zoomScaleNormal="50" workbookViewId="0">
      <selection activeCell="A13" sqref="A13"/>
    </sheetView>
  </sheetViews>
  <sheetFormatPr baseColWidth="10" defaultRowHeight="14.4" x14ac:dyDescent="0.3"/>
  <cols>
    <col min="1" max="1" width="3.6640625" customWidth="1"/>
    <col min="2" max="2" width="24.33203125" customWidth="1"/>
    <col min="3" max="3" width="19.109375" style="1" customWidth="1"/>
    <col min="4" max="4" width="18.44140625" style="1" customWidth="1"/>
    <col min="5" max="5" width="10.109375" style="1" customWidth="1"/>
    <col min="6" max="6" width="14.88671875" customWidth="1"/>
    <col min="7" max="7" width="18.6640625" customWidth="1"/>
    <col min="8" max="8" width="17.88671875" customWidth="1"/>
    <col min="9" max="9" width="14.109375" customWidth="1"/>
    <col min="11" max="11" width="13.44140625" customWidth="1"/>
    <col min="15" max="15" width="4.33203125" customWidth="1"/>
    <col min="17" max="17" width="21.109375" customWidth="1"/>
    <col min="18" max="18" width="18.21875" customWidth="1"/>
    <col min="19" max="19" width="12.5546875" customWidth="1"/>
    <col min="21" max="21" width="1.33203125" customWidth="1"/>
    <col min="23" max="23" width="8.33203125" customWidth="1"/>
  </cols>
  <sheetData>
    <row r="1" spans="2:25" s="19" customFormat="1" ht="19.8" customHeight="1" x14ac:dyDescent="0.3">
      <c r="B1" s="153" t="s">
        <v>4</v>
      </c>
      <c r="D1" s="18"/>
      <c r="E1" s="18"/>
      <c r="O1" s="42"/>
      <c r="Q1" s="116" t="s">
        <v>105</v>
      </c>
      <c r="R1" s="116" t="s">
        <v>83</v>
      </c>
      <c r="S1" s="116" t="s">
        <v>104</v>
      </c>
      <c r="T1" s="135" t="s">
        <v>85</v>
      </c>
      <c r="U1"/>
      <c r="V1" s="117" t="s">
        <v>84</v>
      </c>
    </row>
    <row r="2" spans="2:25" ht="15" thickBot="1" x14ac:dyDescent="0.35">
      <c r="B2" s="41"/>
      <c r="C2" s="41"/>
      <c r="D2" s="79" t="s">
        <v>136</v>
      </c>
      <c r="E2" s="79" t="s">
        <v>136</v>
      </c>
      <c r="F2" s="79" t="s">
        <v>136</v>
      </c>
      <c r="O2" s="42"/>
      <c r="Q2" s="118" t="s">
        <v>79</v>
      </c>
      <c r="R2" s="119">
        <v>8.3000000000000007</v>
      </c>
      <c r="S2" s="119"/>
      <c r="T2" s="136">
        <f>R2*R8/100</f>
        <v>12.250800000000002</v>
      </c>
      <c r="V2" s="120"/>
      <c r="W2" s="121"/>
    </row>
    <row r="3" spans="2:25" ht="15" thickTop="1" x14ac:dyDescent="0.3">
      <c r="B3" s="271" t="s">
        <v>138</v>
      </c>
      <c r="C3" s="272" t="s">
        <v>100</v>
      </c>
      <c r="D3" s="22" t="s">
        <v>66</v>
      </c>
      <c r="E3" s="55" t="s">
        <v>29</v>
      </c>
      <c r="F3" s="48" t="s">
        <v>65</v>
      </c>
      <c r="O3" s="42"/>
      <c r="Q3" s="118" t="s">
        <v>78</v>
      </c>
      <c r="R3" s="119"/>
      <c r="S3" s="119">
        <v>3</v>
      </c>
      <c r="T3" s="136">
        <f>S3*S8/100</f>
        <v>10.875</v>
      </c>
      <c r="V3" s="120"/>
      <c r="W3" s="122"/>
    </row>
    <row r="4" spans="2:25" ht="15.6" x14ac:dyDescent="0.3">
      <c r="B4" s="273" t="s">
        <v>5</v>
      </c>
      <c r="C4" s="274">
        <v>58.3</v>
      </c>
      <c r="D4" s="51">
        <f>C4*C20</f>
        <v>25.441872791519433</v>
      </c>
      <c r="E4" s="47">
        <f t="shared" ref="E4:E10" si="0">D4/$D$10</f>
        <v>0.89053029095151071</v>
      </c>
      <c r="F4" s="49">
        <f>D4*0.917</f>
        <v>23.330197349823322</v>
      </c>
      <c r="G4" s="267"/>
      <c r="O4" s="42"/>
      <c r="Q4" s="118" t="s">
        <v>80</v>
      </c>
      <c r="R4" s="119"/>
      <c r="S4" s="119">
        <v>0.45</v>
      </c>
      <c r="T4" s="136">
        <f>S4*S8/100</f>
        <v>1.6312500000000001</v>
      </c>
      <c r="V4" s="130">
        <f>T2+T3+T4</f>
        <v>24.757050000000003</v>
      </c>
      <c r="W4" s="128">
        <f>V4/T8</f>
        <v>0.66166572010824176</v>
      </c>
    </row>
    <row r="5" spans="2:25" ht="15.6" x14ac:dyDescent="0.3">
      <c r="B5" s="275" t="s">
        <v>0</v>
      </c>
      <c r="C5" s="276">
        <v>7.36</v>
      </c>
      <c r="D5" s="43">
        <f>C5*C21</f>
        <v>2.9238356164383563</v>
      </c>
      <c r="E5" s="44">
        <f t="shared" si="0"/>
        <v>0.10234168701091668</v>
      </c>
      <c r="F5" s="50">
        <f t="shared" ref="F5:F10" si="1">D5*0.917</f>
        <v>2.6811572602739728</v>
      </c>
      <c r="O5" s="42"/>
      <c r="Q5" s="134" t="s">
        <v>0</v>
      </c>
      <c r="R5" s="123">
        <v>1.2</v>
      </c>
      <c r="S5" s="123"/>
      <c r="T5" s="137">
        <f>R5*R8/100</f>
        <v>1.7711999999999997</v>
      </c>
      <c r="V5" s="124"/>
      <c r="W5" s="125"/>
    </row>
    <row r="6" spans="2:25" ht="15.6" x14ac:dyDescent="0.3">
      <c r="B6" s="275" t="s">
        <v>6</v>
      </c>
      <c r="C6" s="276">
        <v>0.41</v>
      </c>
      <c r="D6" s="45">
        <f>C6*0.3625/0.917</f>
        <v>0.16207742639040346</v>
      </c>
      <c r="E6" s="44">
        <f t="shared" si="0"/>
        <v>5.6731223704659566E-3</v>
      </c>
      <c r="F6" s="50">
        <f t="shared" si="1"/>
        <v>0.14862499999999998</v>
      </c>
      <c r="O6" s="42"/>
      <c r="Q6" s="134" t="s">
        <v>82</v>
      </c>
      <c r="R6" s="123">
        <v>0.5</v>
      </c>
      <c r="S6" s="123"/>
      <c r="T6" s="137">
        <f>R6*R8/100</f>
        <v>0.73799999999999999</v>
      </c>
      <c r="V6" s="124"/>
      <c r="W6" s="125"/>
      <c r="Y6" t="s">
        <v>94</v>
      </c>
    </row>
    <row r="7" spans="2:25" ht="16.2" thickBot="1" x14ac:dyDescent="0.35">
      <c r="B7" s="275" t="s">
        <v>23</v>
      </c>
      <c r="C7" s="276">
        <v>0.05</v>
      </c>
      <c r="D7" s="45">
        <f>C7*0.3625/0.917</f>
        <v>1.9765539803707741E-2</v>
      </c>
      <c r="E7" s="44">
        <f t="shared" si="0"/>
        <v>6.9184419152023874E-4</v>
      </c>
      <c r="F7" s="50">
        <f t="shared" si="1"/>
        <v>1.8124999999999999E-2</v>
      </c>
      <c r="O7" s="42"/>
      <c r="Q7" s="154" t="s">
        <v>81</v>
      </c>
      <c r="R7" s="155"/>
      <c r="S7" s="155">
        <f>5.6/2</f>
        <v>2.8</v>
      </c>
      <c r="T7" s="156">
        <f>S7*S8/100</f>
        <v>10.149999999999999</v>
      </c>
      <c r="V7" s="131">
        <f>T5+T6+T7</f>
        <v>12.659199999999998</v>
      </c>
      <c r="W7" s="129">
        <f>V7/T8</f>
        <v>0.33833427989175818</v>
      </c>
      <c r="Y7" s="175">
        <f>T3+T7</f>
        <v>21.024999999999999</v>
      </c>
    </row>
    <row r="8" spans="2:25" ht="19.2" thickTop="1" thickBot="1" x14ac:dyDescent="0.4">
      <c r="B8" s="275" t="s">
        <v>21</v>
      </c>
      <c r="C8" s="277" t="s">
        <v>27</v>
      </c>
      <c r="D8" s="52">
        <f>(3.4+11.1)/2000</f>
        <v>7.2500000000000004E-3</v>
      </c>
      <c r="E8" s="179">
        <f t="shared" si="0"/>
        <v>2.537684494496236E-4</v>
      </c>
      <c r="F8" s="53">
        <f t="shared" si="1"/>
        <v>6.6482500000000005E-3</v>
      </c>
      <c r="O8" s="42"/>
      <c r="Q8" s="157">
        <f>R8+S8</f>
        <v>510.1</v>
      </c>
      <c r="R8" s="158">
        <v>147.6</v>
      </c>
      <c r="S8" s="158">
        <v>362.5</v>
      </c>
      <c r="T8" s="159">
        <f>T2+T3+T4+T5+T6+T7</f>
        <v>37.416250000000005</v>
      </c>
      <c r="V8" s="132">
        <f>V4+V7</f>
        <v>37.416250000000005</v>
      </c>
      <c r="W8" s="133">
        <f>W4+W7</f>
        <v>1</v>
      </c>
      <c r="Y8" s="174">
        <f>Y7/Q8</f>
        <v>4.1217408351303664E-2</v>
      </c>
    </row>
    <row r="9" spans="2:25" ht="16.2" thickTop="1" x14ac:dyDescent="0.3">
      <c r="B9" s="275" t="s">
        <v>22</v>
      </c>
      <c r="C9" s="277" t="s">
        <v>28</v>
      </c>
      <c r="D9" s="52">
        <f>(13+16.1)/2000</f>
        <v>1.455E-2</v>
      </c>
      <c r="E9" s="179">
        <f t="shared" si="0"/>
        <v>5.0928702613683074E-4</v>
      </c>
      <c r="F9" s="53">
        <f t="shared" si="1"/>
        <v>1.3342350000000001E-2</v>
      </c>
      <c r="O9" s="42"/>
      <c r="Q9" s="115"/>
      <c r="S9" s="126" t="s">
        <v>86</v>
      </c>
      <c r="T9" s="127">
        <f>T8/Q8</f>
        <v>7.3350813565967468E-2</v>
      </c>
    </row>
    <row r="10" spans="2:25" ht="21" customHeight="1" thickBot="1" x14ac:dyDescent="0.45">
      <c r="B10" s="187" t="s">
        <v>1</v>
      </c>
      <c r="C10" s="54">
        <f>66.1</f>
        <v>66.099999999999994</v>
      </c>
      <c r="D10" s="278">
        <f>D4+D5+D6+D7+D8+D9</f>
        <v>28.5693513741519</v>
      </c>
      <c r="E10" s="279">
        <f t="shared" si="0"/>
        <v>1</v>
      </c>
      <c r="F10" s="280">
        <f t="shared" si="1"/>
        <v>26.198095210097293</v>
      </c>
      <c r="G10" s="267"/>
      <c r="O10" s="42"/>
      <c r="Q10" s="115"/>
      <c r="T10" s="1"/>
    </row>
    <row r="11" spans="2:25" ht="7.95" customHeight="1" thickTop="1" thickBot="1" x14ac:dyDescent="0.35">
      <c r="B11" s="1"/>
      <c r="C11"/>
      <c r="D11"/>
      <c r="E11"/>
      <c r="O11" s="42"/>
      <c r="S11" s="138"/>
      <c r="T11" s="138"/>
    </row>
    <row r="12" spans="2:25" ht="13.2" customHeight="1" thickBot="1" x14ac:dyDescent="0.35">
      <c r="B12" s="73" t="s">
        <v>7</v>
      </c>
      <c r="C12" s="73"/>
      <c r="D12" s="74">
        <f>D8+D9</f>
        <v>2.18E-2</v>
      </c>
      <c r="E12" s="180">
        <f>D12/$D$10</f>
        <v>7.6305547558645434E-4</v>
      </c>
      <c r="F12" s="75">
        <f>D12*0.917</f>
        <v>1.9990600000000001E-2</v>
      </c>
      <c r="O12" s="42"/>
      <c r="Q12" s="142" t="s">
        <v>101</v>
      </c>
      <c r="R12" s="144">
        <f>(1.3+30.3)/2</f>
        <v>15.8</v>
      </c>
      <c r="S12" s="145"/>
      <c r="T12" s="146">
        <f>R12*R8/100</f>
        <v>23.320799999999998</v>
      </c>
    </row>
    <row r="13" spans="2:25" ht="13.2" customHeight="1" thickBot="1" x14ac:dyDescent="0.35">
      <c r="B13" s="73" t="s">
        <v>139</v>
      </c>
      <c r="C13" s="73"/>
      <c r="D13" s="74">
        <f>D8+D9+D6</f>
        <v>0.18387742639040344</v>
      </c>
      <c r="E13" s="180">
        <f>D13/$D$10</f>
        <v>6.4361778460524099E-3</v>
      </c>
      <c r="F13" s="75">
        <f>D13*0.917</f>
        <v>0.16861559999999998</v>
      </c>
      <c r="G13">
        <f>1</f>
        <v>1</v>
      </c>
      <c r="O13" s="42"/>
      <c r="Q13" s="143" t="s">
        <v>103</v>
      </c>
      <c r="R13" s="147" t="s">
        <v>88</v>
      </c>
      <c r="S13" s="145"/>
      <c r="T13" s="146">
        <f>T12-T5-T6</f>
        <v>20.811599999999999</v>
      </c>
      <c r="V13" s="139" t="s">
        <v>71</v>
      </c>
      <c r="W13" s="140">
        <f>V4/T14</f>
        <v>0.42517541004862797</v>
      </c>
    </row>
    <row r="14" spans="2:25" ht="13.2" customHeight="1" thickBot="1" x14ac:dyDescent="0.35">
      <c r="B14" s="188" t="s">
        <v>69</v>
      </c>
      <c r="C14" s="74"/>
      <c r="D14" s="74">
        <f>D12+D7+D6</f>
        <v>0.20364296619411121</v>
      </c>
      <c r="E14" s="181">
        <f>D14/D10</f>
        <v>7.1280220375726502E-3</v>
      </c>
      <c r="F14" s="75">
        <f>D14*0.917</f>
        <v>0.18674059999999998</v>
      </c>
      <c r="O14" s="42"/>
      <c r="Q14" s="149" t="s">
        <v>102</v>
      </c>
      <c r="R14" s="150" t="s">
        <v>87</v>
      </c>
      <c r="S14" s="151"/>
      <c r="T14" s="152">
        <f>T13+T8</f>
        <v>58.227850000000004</v>
      </c>
      <c r="U14" s="42"/>
      <c r="V14" s="139" t="s">
        <v>70</v>
      </c>
      <c r="W14" s="141">
        <f>1-W13</f>
        <v>0.57482458995137198</v>
      </c>
    </row>
    <row r="15" spans="2:25" ht="13.95" customHeight="1" x14ac:dyDescent="0.3">
      <c r="B15" s="76" t="s">
        <v>99</v>
      </c>
      <c r="C15" s="76"/>
      <c r="D15" s="77">
        <f>D4+D5</f>
        <v>28.36570840795779</v>
      </c>
      <c r="E15" s="46">
        <f>D15/D10</f>
        <v>0.99287197796242743</v>
      </c>
      <c r="F15" s="78">
        <f>D15*0.917</f>
        <v>26.011354610097296</v>
      </c>
      <c r="G15" s="5"/>
      <c r="O15" s="42"/>
      <c r="T15" s="148">
        <f>T14/Q8</f>
        <v>0.11414987257400509</v>
      </c>
    </row>
    <row r="16" spans="2:25" x14ac:dyDescent="0.3">
      <c r="O16" s="42"/>
    </row>
    <row r="17" spans="2:18" x14ac:dyDescent="0.3">
      <c r="O17" s="42"/>
    </row>
    <row r="18" spans="2:18" x14ac:dyDescent="0.3">
      <c r="O18" s="42"/>
    </row>
    <row r="19" spans="2:18" x14ac:dyDescent="0.3">
      <c r="O19" s="42"/>
      <c r="Q19" s="2" t="s">
        <v>8</v>
      </c>
    </row>
    <row r="20" spans="2:18" x14ac:dyDescent="0.3">
      <c r="B20" s="190" t="s">
        <v>97</v>
      </c>
      <c r="C20" s="269">
        <f>24.7/56.6</f>
        <v>0.43639575971731448</v>
      </c>
      <c r="O20" s="42"/>
      <c r="Q20" s="177" t="s">
        <v>61</v>
      </c>
      <c r="R20" s="3"/>
    </row>
    <row r="21" spans="2:18" x14ac:dyDescent="0.3">
      <c r="B21" s="190" t="s">
        <v>96</v>
      </c>
      <c r="C21" s="269">
        <f>2.9/7.3</f>
        <v>0.39726027397260272</v>
      </c>
      <c r="O21" s="42"/>
      <c r="Q21" s="176" t="s">
        <v>89</v>
      </c>
      <c r="R21" s="3">
        <f>(114+192)/2</f>
        <v>153</v>
      </c>
    </row>
    <row r="22" spans="2:18" x14ac:dyDescent="0.3">
      <c r="B22" s="189" t="s">
        <v>98</v>
      </c>
      <c r="C22" s="270">
        <f>D10/C10</f>
        <v>0.43221409038051289</v>
      </c>
      <c r="O22" s="42"/>
      <c r="Q22" s="233" t="s">
        <v>3</v>
      </c>
      <c r="R22" s="4">
        <f>R21/917</f>
        <v>0.16684841875681569</v>
      </c>
    </row>
    <row r="23" spans="2:18" x14ac:dyDescent="0.3">
      <c r="O23" s="42"/>
    </row>
    <row r="24" spans="2:18" x14ac:dyDescent="0.3">
      <c r="O24" s="42"/>
    </row>
    <row r="25" spans="2:18" x14ac:dyDescent="0.3">
      <c r="O25" s="42"/>
    </row>
    <row r="26" spans="2:18" x14ac:dyDescent="0.3">
      <c r="O26" s="42"/>
    </row>
    <row r="27" spans="2:18" x14ac:dyDescent="0.3">
      <c r="O27" s="42"/>
    </row>
    <row r="28" spans="2:18" ht="15" thickBot="1" x14ac:dyDescent="0.35">
      <c r="O28" s="42"/>
    </row>
    <row r="29" spans="2:18" ht="18" x14ac:dyDescent="0.35">
      <c r="B29" s="84" t="s">
        <v>72</v>
      </c>
      <c r="C29" s="183" t="s">
        <v>2</v>
      </c>
      <c r="O29" s="42"/>
      <c r="Q29" s="160" t="s">
        <v>90</v>
      </c>
      <c r="R29" s="161" t="s">
        <v>91</v>
      </c>
    </row>
    <row r="30" spans="2:18" ht="18" x14ac:dyDescent="0.35">
      <c r="B30" s="80" t="s">
        <v>5</v>
      </c>
      <c r="C30" s="184">
        <f>E4</f>
        <v>0.89053029095151071</v>
      </c>
      <c r="O30" s="42"/>
      <c r="Q30" s="162" t="s">
        <v>5</v>
      </c>
      <c r="R30" s="171">
        <f>T2</f>
        <v>12.250800000000002</v>
      </c>
    </row>
    <row r="31" spans="2:18" ht="18" x14ac:dyDescent="0.35">
      <c r="B31" s="80" t="s">
        <v>0</v>
      </c>
      <c r="C31" s="184">
        <f>E5</f>
        <v>0.10234168701091668</v>
      </c>
      <c r="O31" s="42"/>
      <c r="Q31" s="168" t="s">
        <v>21</v>
      </c>
      <c r="R31" s="171">
        <f>T3</f>
        <v>10.875</v>
      </c>
    </row>
    <row r="32" spans="2:18" ht="18" x14ac:dyDescent="0.35">
      <c r="B32" s="82" t="s">
        <v>7</v>
      </c>
      <c r="C32" s="185">
        <f>E12</f>
        <v>7.6305547558645434E-4</v>
      </c>
      <c r="O32" s="42"/>
      <c r="Q32" s="169" t="s">
        <v>0</v>
      </c>
      <c r="R32" s="171">
        <f>T5</f>
        <v>1.7711999999999997</v>
      </c>
    </row>
    <row r="33" spans="2:18" ht="18" x14ac:dyDescent="0.35">
      <c r="B33" s="83" t="s">
        <v>6</v>
      </c>
      <c r="C33" s="186">
        <f>E6</f>
        <v>5.6731223704659566E-3</v>
      </c>
      <c r="O33" s="42"/>
      <c r="Q33" s="170" t="s">
        <v>22</v>
      </c>
      <c r="R33" s="171">
        <f>T7</f>
        <v>10.149999999999999</v>
      </c>
    </row>
    <row r="34" spans="2:18" ht="18" x14ac:dyDescent="0.35">
      <c r="B34" s="85" t="s">
        <v>34</v>
      </c>
      <c r="C34" s="186">
        <f>E7</f>
        <v>6.9184419152023874E-4</v>
      </c>
      <c r="O34" s="42"/>
      <c r="Q34" s="164" t="s">
        <v>6</v>
      </c>
      <c r="R34" s="171">
        <f>T6</f>
        <v>0.73799999999999999</v>
      </c>
    </row>
    <row r="35" spans="2:18" ht="15.6" x14ac:dyDescent="0.3">
      <c r="B35" s="81" t="s">
        <v>1</v>
      </c>
      <c r="C35" s="184">
        <v>1</v>
      </c>
      <c r="O35" s="42"/>
      <c r="Q35" s="165"/>
      <c r="R35" s="163"/>
    </row>
    <row r="36" spans="2:18" ht="16.2" thickBot="1" x14ac:dyDescent="0.35">
      <c r="O36" s="42"/>
      <c r="Q36" s="166" t="s">
        <v>1</v>
      </c>
      <c r="R36" s="167">
        <f>SUM(R30:R34)</f>
        <v>35.784999999999997</v>
      </c>
    </row>
    <row r="37" spans="2:18" x14ac:dyDescent="0.3">
      <c r="O37" s="42"/>
    </row>
    <row r="38" spans="2:18" x14ac:dyDescent="0.3">
      <c r="O38" s="42"/>
    </row>
    <row r="39" spans="2:18" x14ac:dyDescent="0.3">
      <c r="O39" s="42"/>
    </row>
    <row r="40" spans="2:18" ht="36.6" x14ac:dyDescent="0.7">
      <c r="M40" s="172" t="s">
        <v>92</v>
      </c>
      <c r="N40" s="172"/>
      <c r="O40" s="172"/>
      <c r="P40" s="172" t="s">
        <v>93</v>
      </c>
      <c r="Q40" s="173"/>
    </row>
    <row r="41" spans="2:18" x14ac:dyDescent="0.3">
      <c r="O41" s="42"/>
    </row>
    <row r="42" spans="2:18" x14ac:dyDescent="0.3">
      <c r="O42" s="42"/>
    </row>
    <row r="43" spans="2:18" x14ac:dyDescent="0.3">
      <c r="O43" s="42"/>
    </row>
    <row r="44" spans="2:18" x14ac:dyDescent="0.3">
      <c r="O44" s="42"/>
    </row>
    <row r="45" spans="2:18" x14ac:dyDescent="0.3">
      <c r="O45" s="42"/>
    </row>
    <row r="46" spans="2:18" x14ac:dyDescent="0.3">
      <c r="O46" s="42"/>
    </row>
    <row r="47" spans="2:18" x14ac:dyDescent="0.3">
      <c r="O47" s="42"/>
    </row>
    <row r="48" spans="2:18" x14ac:dyDescent="0.3">
      <c r="O48" s="42"/>
    </row>
    <row r="49" spans="15:15" x14ac:dyDescent="0.3">
      <c r="O49" s="42"/>
    </row>
    <row r="50" spans="15:15" x14ac:dyDescent="0.3">
      <c r="O50" s="42"/>
    </row>
    <row r="51" spans="15:15" x14ac:dyDescent="0.3">
      <c r="O51" s="42"/>
    </row>
    <row r="52" spans="15:15" x14ac:dyDescent="0.3">
      <c r="O52" s="42"/>
    </row>
    <row r="53" spans="15:15" x14ac:dyDescent="0.3">
      <c r="O53" s="42"/>
    </row>
    <row r="54" spans="15:15" x14ac:dyDescent="0.3">
      <c r="O54" s="42"/>
    </row>
    <row r="55" spans="15:15" x14ac:dyDescent="0.3">
      <c r="O55" s="42"/>
    </row>
    <row r="56" spans="15:15" x14ac:dyDescent="0.3">
      <c r="O56" s="42"/>
    </row>
    <row r="57" spans="15:15" x14ac:dyDescent="0.3">
      <c r="O57" s="42"/>
    </row>
    <row r="58" spans="15:15" x14ac:dyDescent="0.3">
      <c r="O58" s="42"/>
    </row>
    <row r="59" spans="15:15" x14ac:dyDescent="0.3">
      <c r="O59" s="42"/>
    </row>
    <row r="60" spans="15:15" x14ac:dyDescent="0.3">
      <c r="O60" s="42"/>
    </row>
    <row r="61" spans="15:15" x14ac:dyDescent="0.3">
      <c r="O61" s="42"/>
    </row>
    <row r="62" spans="15:15" x14ac:dyDescent="0.3">
      <c r="O62" s="42"/>
    </row>
    <row r="63" spans="15:15" x14ac:dyDescent="0.3">
      <c r="O63" s="42"/>
    </row>
    <row r="64" spans="15:15" x14ac:dyDescent="0.3">
      <c r="O64" s="42"/>
    </row>
    <row r="65" spans="2:28" x14ac:dyDescent="0.3">
      <c r="O65" s="42"/>
    </row>
    <row r="66" spans="2:28" x14ac:dyDescent="0.3">
      <c r="O66" s="42"/>
    </row>
    <row r="67" spans="2:28" x14ac:dyDescent="0.3">
      <c r="O67" s="42"/>
    </row>
    <row r="68" spans="2:28" x14ac:dyDescent="0.3">
      <c r="O68" s="42"/>
    </row>
    <row r="69" spans="2:28" x14ac:dyDescent="0.3">
      <c r="O69" s="42"/>
    </row>
    <row r="70" spans="2:28" x14ac:dyDescent="0.3">
      <c r="O70" s="42"/>
    </row>
    <row r="71" spans="2:28" x14ac:dyDescent="0.3">
      <c r="O71" s="42"/>
    </row>
    <row r="72" spans="2:28" x14ac:dyDescent="0.3">
      <c r="O72" s="42"/>
    </row>
    <row r="73" spans="2:28" x14ac:dyDescent="0.3">
      <c r="O73" s="42"/>
    </row>
    <row r="74" spans="2:28" x14ac:dyDescent="0.3">
      <c r="O74" s="42"/>
    </row>
    <row r="75" spans="2:28" x14ac:dyDescent="0.3">
      <c r="O75" s="42"/>
    </row>
    <row r="76" spans="2:28" x14ac:dyDescent="0.3">
      <c r="O76" s="42"/>
    </row>
    <row r="77" spans="2:28" x14ac:dyDescent="0.3">
      <c r="O77" s="42"/>
    </row>
    <row r="78" spans="2:28" x14ac:dyDescent="0.3"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</row>
  </sheetData>
  <hyperlinks>
    <hyperlink ref="B1" r:id="rId1"/>
    <hyperlink ref="Q19" r:id="rId2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52"/>
  <sheetViews>
    <sheetView zoomScale="90" zoomScaleNormal="90" workbookViewId="0">
      <selection activeCell="A22" sqref="A22"/>
    </sheetView>
  </sheetViews>
  <sheetFormatPr baseColWidth="10" defaultRowHeight="14.4" x14ac:dyDescent="0.3"/>
  <cols>
    <col min="1" max="1" width="3.109375" customWidth="1"/>
    <col min="2" max="2" width="11.6640625" customWidth="1"/>
    <col min="3" max="3" width="17.109375" customWidth="1"/>
    <col min="4" max="4" width="1.77734375" customWidth="1"/>
    <col min="5" max="5" width="11.5546875" customWidth="1"/>
    <col min="6" max="6" width="16.21875" customWidth="1"/>
    <col min="7" max="7" width="18.77734375" customWidth="1"/>
    <col min="9" max="9" width="9" customWidth="1"/>
    <col min="10" max="10" width="11.5546875" customWidth="1"/>
    <col min="13" max="13" width="12.5546875" bestFit="1" customWidth="1"/>
  </cols>
  <sheetData>
    <row r="1" spans="1:15" x14ac:dyDescent="0.3">
      <c r="A1" s="196" t="s">
        <v>30</v>
      </c>
      <c r="B1" s="191"/>
      <c r="C1" s="191"/>
      <c r="D1" s="191"/>
      <c r="E1" s="191"/>
      <c r="F1" s="191"/>
      <c r="G1" s="191"/>
      <c r="I1" s="10" t="s">
        <v>4</v>
      </c>
      <c r="J1" s="9"/>
      <c r="K1" s="9"/>
      <c r="L1" s="9"/>
      <c r="M1" s="9"/>
      <c r="N1" s="9"/>
      <c r="O1" s="9"/>
    </row>
    <row r="3" spans="1:15" ht="48.6" customHeight="1" x14ac:dyDescent="1.1000000000000001">
      <c r="E3" s="193" t="s">
        <v>25</v>
      </c>
      <c r="L3" s="13" t="s">
        <v>26</v>
      </c>
    </row>
    <row r="23" spans="1:13" ht="15" thickBot="1" x14ac:dyDescent="0.35"/>
    <row r="24" spans="1:13" ht="15" thickTop="1" x14ac:dyDescent="0.3">
      <c r="B24" s="281" t="s">
        <v>68</v>
      </c>
      <c r="C24" s="238" t="s">
        <v>109</v>
      </c>
      <c r="D24" s="20"/>
      <c r="E24" s="61"/>
      <c r="F24" s="62" t="s">
        <v>33</v>
      </c>
      <c r="G24" s="63"/>
    </row>
    <row r="25" spans="1:13" ht="15" thickBot="1" x14ac:dyDescent="0.35">
      <c r="B25" s="282"/>
      <c r="C25" s="56" t="s">
        <v>32</v>
      </c>
      <c r="D25" s="20"/>
      <c r="E25" s="64" t="s">
        <v>32</v>
      </c>
      <c r="F25" s="12" t="s">
        <v>31</v>
      </c>
      <c r="G25" s="65" t="s">
        <v>67</v>
      </c>
    </row>
    <row r="26" spans="1:13" x14ac:dyDescent="0.3">
      <c r="B26" s="57" t="s">
        <v>25</v>
      </c>
      <c r="C26" s="58">
        <v>56.6</v>
      </c>
      <c r="D26" s="20"/>
      <c r="E26" s="66">
        <f>C26*E33</f>
        <v>24.7</v>
      </c>
      <c r="F26" s="11"/>
      <c r="G26" s="67"/>
    </row>
    <row r="27" spans="1:13" ht="15" thickBot="1" x14ac:dyDescent="0.35">
      <c r="B27" s="59" t="s">
        <v>26</v>
      </c>
      <c r="C27" s="60">
        <v>58.3</v>
      </c>
      <c r="D27" s="20"/>
      <c r="E27" s="68">
        <f>C27*E33</f>
        <v>25.441872791519433</v>
      </c>
      <c r="F27" s="69">
        <v>28.57</v>
      </c>
      <c r="G27" s="70">
        <v>0.184</v>
      </c>
    </row>
    <row r="28" spans="1:13" ht="8.4" customHeight="1" thickTop="1" thickBot="1" x14ac:dyDescent="0.35">
      <c r="A28" s="20"/>
      <c r="B28" s="20"/>
      <c r="C28" s="20"/>
      <c r="D28" s="20"/>
      <c r="E28" s="20"/>
      <c r="F28" s="20"/>
      <c r="G28" s="20"/>
      <c r="H28" s="20"/>
    </row>
    <row r="29" spans="1:13" ht="15.6" thickTop="1" thickBot="1" x14ac:dyDescent="0.35">
      <c r="A29" s="20"/>
      <c r="B29" s="71" t="s">
        <v>106</v>
      </c>
      <c r="C29" s="286">
        <f>C27-C26</f>
        <v>1.6999999999999957</v>
      </c>
      <c r="D29" s="287"/>
      <c r="E29" s="72">
        <f>E33*C29</f>
        <v>0.74187279151943275</v>
      </c>
      <c r="F29" s="20"/>
      <c r="G29" s="20"/>
      <c r="H29" s="20"/>
    </row>
    <row r="30" spans="1:13" ht="3.6" customHeight="1" thickTop="1" thickBot="1" x14ac:dyDescent="0.35">
      <c r="A30" s="20"/>
      <c r="B30" s="20"/>
      <c r="C30" s="20"/>
      <c r="D30" s="20"/>
      <c r="E30" s="20"/>
      <c r="F30" s="20"/>
      <c r="G30" s="20"/>
      <c r="H30" s="20"/>
    </row>
    <row r="31" spans="1:13" ht="15.6" thickTop="1" thickBot="1" x14ac:dyDescent="0.35">
      <c r="A31" s="20"/>
      <c r="B31" s="283" t="s">
        <v>107</v>
      </c>
      <c r="C31" s="284"/>
      <c r="D31" s="285"/>
      <c r="E31" s="234">
        <f>E29/E27</f>
        <v>2.915951972555739E-2</v>
      </c>
      <c r="F31" s="235">
        <f>E29/F27</f>
        <v>2.5966846045482422E-2</v>
      </c>
      <c r="G31" s="236">
        <f>E29/G27</f>
        <v>4.0319173452143087</v>
      </c>
      <c r="H31" s="20"/>
      <c r="K31" s="178" t="s">
        <v>95</v>
      </c>
      <c r="L31" s="178" t="s">
        <v>95</v>
      </c>
      <c r="M31" s="21" t="s">
        <v>95</v>
      </c>
    </row>
    <row r="32" spans="1:13" ht="15.6" thickTop="1" thickBot="1" x14ac:dyDescent="0.35">
      <c r="A32" s="20"/>
      <c r="B32" s="20"/>
      <c r="C32" s="20"/>
      <c r="D32" s="20"/>
      <c r="E32" s="182"/>
      <c r="F32" s="20"/>
      <c r="G32" s="20"/>
      <c r="H32" s="20"/>
      <c r="J32" t="s">
        <v>95</v>
      </c>
      <c r="K32" s="178"/>
      <c r="L32" s="178"/>
      <c r="M32" s="21"/>
    </row>
    <row r="33" spans="1:18" ht="16.2" thickTop="1" x14ac:dyDescent="0.3">
      <c r="A33" s="20"/>
      <c r="C33" s="237" t="s">
        <v>108</v>
      </c>
      <c r="D33" s="191"/>
      <c r="E33" s="192">
        <f>24.7/56.6</f>
        <v>0.43639575971731448</v>
      </c>
      <c r="H33" s="241" t="s">
        <v>118</v>
      </c>
      <c r="I33" s="242" t="s">
        <v>119</v>
      </c>
      <c r="J33" s="242" t="s">
        <v>121</v>
      </c>
      <c r="K33" s="243" t="s">
        <v>120</v>
      </c>
    </row>
    <row r="34" spans="1:18" ht="15.6" x14ac:dyDescent="0.3">
      <c r="H34" s="244" t="s">
        <v>112</v>
      </c>
      <c r="I34" s="245" t="s">
        <v>113</v>
      </c>
      <c r="J34" s="245">
        <v>1990</v>
      </c>
      <c r="K34" s="246"/>
    </row>
    <row r="35" spans="1:18" ht="15.6" x14ac:dyDescent="0.3">
      <c r="H35" s="247" t="s">
        <v>110</v>
      </c>
      <c r="I35" s="248" t="s">
        <v>114</v>
      </c>
      <c r="J35" s="248">
        <v>1996</v>
      </c>
      <c r="K35" s="249">
        <f>J35-J34</f>
        <v>6</v>
      </c>
    </row>
    <row r="36" spans="1:18" ht="15.6" x14ac:dyDescent="0.3">
      <c r="H36" s="244" t="s">
        <v>111</v>
      </c>
      <c r="I36" s="245" t="s">
        <v>115</v>
      </c>
      <c r="J36" s="245">
        <v>2001</v>
      </c>
      <c r="K36" s="246">
        <f>J36-J35</f>
        <v>5</v>
      </c>
    </row>
    <row r="37" spans="1:18" ht="15.6" x14ac:dyDescent="0.3">
      <c r="H37" s="247" t="s">
        <v>25</v>
      </c>
      <c r="I37" s="248"/>
      <c r="J37" s="248">
        <v>2007</v>
      </c>
      <c r="K37" s="249">
        <f>J37-J36</f>
        <v>6</v>
      </c>
    </row>
    <row r="38" spans="1:18" ht="15.6" x14ac:dyDescent="0.3">
      <c r="H38" s="244" t="s">
        <v>26</v>
      </c>
      <c r="I38" s="245"/>
      <c r="J38" s="245">
        <v>2013</v>
      </c>
      <c r="K38" s="246">
        <f>J38-J37</f>
        <v>6</v>
      </c>
    </row>
    <row r="39" spans="1:18" ht="16.2" thickBot="1" x14ac:dyDescent="0.35">
      <c r="H39" s="250" t="s">
        <v>116</v>
      </c>
      <c r="I39" s="251"/>
      <c r="J39" s="251" t="s">
        <v>122</v>
      </c>
      <c r="K39" s="252" t="s">
        <v>123</v>
      </c>
    </row>
    <row r="40" spans="1:18" ht="15" thickTop="1" x14ac:dyDescent="0.3"/>
    <row r="41" spans="1:18" ht="21" x14ac:dyDescent="0.4">
      <c r="I41" s="240" t="s">
        <v>124</v>
      </c>
      <c r="J41" s="239"/>
      <c r="K41" s="239"/>
    </row>
    <row r="45" spans="1:18" x14ac:dyDescent="0.3">
      <c r="R45">
        <v>0</v>
      </c>
    </row>
    <row r="52" spans="6:6" x14ac:dyDescent="0.3">
      <c r="F52" s="2" t="s">
        <v>117</v>
      </c>
    </row>
  </sheetData>
  <mergeCells count="3">
    <mergeCell ref="B24:B25"/>
    <mergeCell ref="B31:D31"/>
    <mergeCell ref="C29:D29"/>
  </mergeCells>
  <hyperlinks>
    <hyperlink ref="I1" r:id="rId1"/>
    <hyperlink ref="A1" r:id="rId2"/>
    <hyperlink ref="F52" r:id="rId3"/>
  </hyperlinks>
  <pageMargins left="0.7" right="0.7" top="0.75" bottom="0.75" header="0.3" footer="0.3"/>
  <pageSetup paperSize="9" orientation="portrait" verticalDpi="0" r:id="rId4"/>
  <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L20"/>
  <sheetViews>
    <sheetView zoomScale="110" zoomScaleNormal="110" workbookViewId="0">
      <selection activeCell="H18" sqref="H18"/>
    </sheetView>
  </sheetViews>
  <sheetFormatPr baseColWidth="10" defaultRowHeight="14.4" x14ac:dyDescent="0.3"/>
  <cols>
    <col min="1" max="1" width="2.77734375" customWidth="1"/>
    <col min="2" max="2" width="18.88671875" customWidth="1"/>
    <col min="3" max="3" width="25" customWidth="1"/>
    <col min="4" max="4" width="22" customWidth="1"/>
    <col min="5" max="5" width="32.88671875" customWidth="1"/>
    <col min="6" max="6" width="23.44140625" customWidth="1"/>
    <col min="7" max="7" width="2.44140625" customWidth="1"/>
    <col min="8" max="8" width="19.21875" customWidth="1"/>
    <col min="9" max="9" width="11.6640625" customWidth="1"/>
    <col min="10" max="10" width="17.44140625" customWidth="1"/>
    <col min="11" max="11" width="8.33203125" customWidth="1"/>
  </cols>
  <sheetData>
    <row r="1" spans="1:12" x14ac:dyDescent="0.3">
      <c r="A1" s="7" t="s">
        <v>137</v>
      </c>
      <c r="F1" s="2" t="s">
        <v>9</v>
      </c>
    </row>
    <row r="2" spans="1:12" x14ac:dyDescent="0.3">
      <c r="A2" s="7" t="s">
        <v>132</v>
      </c>
      <c r="F2" s="2" t="s">
        <v>19</v>
      </c>
      <c r="G2" s="2"/>
    </row>
    <row r="3" spans="1:12" x14ac:dyDescent="0.3">
      <c r="A3" s="7" t="s">
        <v>131</v>
      </c>
      <c r="G3" s="2"/>
    </row>
    <row r="5" spans="1:12" ht="15" thickBot="1" x14ac:dyDescent="0.35">
      <c r="G5" s="41"/>
    </row>
    <row r="6" spans="1:12" ht="15" thickTop="1" x14ac:dyDescent="0.3">
      <c r="B6" s="103" t="s">
        <v>10</v>
      </c>
      <c r="C6" s="104" t="s">
        <v>77</v>
      </c>
      <c r="D6" s="104" t="s">
        <v>76</v>
      </c>
      <c r="E6" s="105" t="s">
        <v>75</v>
      </c>
      <c r="F6" s="106" t="s">
        <v>129</v>
      </c>
      <c r="G6" s="41"/>
      <c r="H6" s="88" t="s">
        <v>74</v>
      </c>
      <c r="I6" s="89"/>
    </row>
    <row r="7" spans="1:12" ht="15" thickBot="1" x14ac:dyDescent="0.35">
      <c r="B7" s="107">
        <f>333.5*1000</f>
        <v>333500</v>
      </c>
      <c r="C7" s="108">
        <f>28.57*1000*1000*(1000*1000*1000)</f>
        <v>2.857E+16</v>
      </c>
      <c r="D7" s="108">
        <f>C7*917</f>
        <v>2.619869E+19</v>
      </c>
      <c r="E7" s="109">
        <f>2000*D7*20</f>
        <v>1.0479475999999999E+24</v>
      </c>
      <c r="F7" s="264">
        <f>B7*D7</f>
        <v>8.7372631150000003E+24</v>
      </c>
      <c r="G7" s="41"/>
      <c r="H7" s="90">
        <f>E7+F7</f>
        <v>9.7852107150000007E+24</v>
      </c>
      <c r="I7" s="91"/>
    </row>
    <row r="8" spans="1:12" ht="15.6" thickTop="1" thickBot="1" x14ac:dyDescent="0.35">
      <c r="G8" s="41"/>
      <c r="H8" s="92"/>
      <c r="I8" s="91"/>
    </row>
    <row r="9" spans="1:12" ht="15.6" thickTop="1" thickBot="1" x14ac:dyDescent="0.35">
      <c r="B9" s="110" t="s">
        <v>14</v>
      </c>
      <c r="C9" s="111" t="s">
        <v>13</v>
      </c>
      <c r="D9" s="104" t="s">
        <v>11</v>
      </c>
      <c r="E9" s="112" t="s">
        <v>125</v>
      </c>
      <c r="F9" s="113" t="s">
        <v>12</v>
      </c>
      <c r="G9" s="41"/>
      <c r="H9" s="92"/>
      <c r="I9" s="91"/>
      <c r="J9" s="260" t="s">
        <v>127</v>
      </c>
      <c r="K9" s="259">
        <f>15/510</f>
        <v>2.9411764705882353E-2</v>
      </c>
      <c r="L9" s="263" t="s">
        <v>130</v>
      </c>
    </row>
    <row r="10" spans="1:12" ht="15.6" thickTop="1" thickBot="1" x14ac:dyDescent="0.35">
      <c r="B10" s="107">
        <f>510*1000000*1000000</f>
        <v>510000000000000</v>
      </c>
      <c r="C10" s="108">
        <v>2.2999999999999998</v>
      </c>
      <c r="D10" s="108">
        <f>C10*B10</f>
        <v>1173000000000000</v>
      </c>
      <c r="E10" s="254">
        <f>D10*3600*24*365</f>
        <v>3.6991727999999998E+22</v>
      </c>
      <c r="F10" s="114">
        <f>F7/E10</f>
        <v>236.19505190457718</v>
      </c>
      <c r="G10" s="41"/>
      <c r="H10" s="261">
        <f>H7/E10</f>
        <v>264.52429351232257</v>
      </c>
      <c r="I10" s="262" t="s">
        <v>73</v>
      </c>
      <c r="J10" s="256" t="s">
        <v>128</v>
      </c>
      <c r="K10" s="257">
        <f>H7/(K9*E10)</f>
        <v>8993.8259794189671</v>
      </c>
      <c r="L10" s="258" t="s">
        <v>126</v>
      </c>
    </row>
    <row r="11" spans="1:12" ht="15.6" thickTop="1" thickBot="1" x14ac:dyDescent="0.35">
      <c r="C11" s="86" t="s">
        <v>9</v>
      </c>
      <c r="G11" s="41"/>
      <c r="H11" s="92"/>
      <c r="I11" s="91"/>
    </row>
    <row r="12" spans="1:12" x14ac:dyDescent="0.3">
      <c r="D12" s="94"/>
      <c r="E12" s="95" t="s">
        <v>15</v>
      </c>
      <c r="F12" s="96" t="s">
        <v>18</v>
      </c>
      <c r="G12" s="41"/>
      <c r="H12" s="92"/>
      <c r="I12" s="91"/>
    </row>
    <row r="13" spans="1:12" ht="15" thickBot="1" x14ac:dyDescent="0.35">
      <c r="D13" s="97" t="s">
        <v>16</v>
      </c>
      <c r="E13" s="255">
        <v>6E+20</v>
      </c>
      <c r="F13" s="98">
        <f>F7/E13</f>
        <v>14562.105191666667</v>
      </c>
      <c r="G13" s="41"/>
      <c r="H13" s="93">
        <f>H7/E13</f>
        <v>16308.684525000001</v>
      </c>
      <c r="I13" s="265" t="s">
        <v>20</v>
      </c>
    </row>
    <row r="14" spans="1:12" ht="15" thickTop="1" x14ac:dyDescent="0.3">
      <c r="D14" s="97" t="s">
        <v>17</v>
      </c>
      <c r="E14" s="87">
        <v>15000000000</v>
      </c>
      <c r="F14" s="99"/>
      <c r="G14" s="41"/>
    </row>
    <row r="15" spans="1:12" ht="15" thickBot="1" x14ac:dyDescent="0.35">
      <c r="D15" s="100" t="s">
        <v>63</v>
      </c>
      <c r="E15" s="101">
        <f>E14*42000000000</f>
        <v>6.3E+20</v>
      </c>
      <c r="F15" s="102"/>
      <c r="G15" s="41"/>
    </row>
    <row r="16" spans="1:12" x14ac:dyDescent="0.3">
      <c r="G16" s="41"/>
    </row>
    <row r="17" spans="4:8" x14ac:dyDescent="0.3">
      <c r="G17" s="41"/>
    </row>
    <row r="18" spans="4:8" x14ac:dyDescent="0.3">
      <c r="G18" s="41"/>
    </row>
    <row r="20" spans="4:8" x14ac:dyDescent="0.3">
      <c r="D20" s="8"/>
      <c r="H20" s="253"/>
    </row>
  </sheetData>
  <hyperlinks>
    <hyperlink ref="F1" r:id="rId1" display="https://archive.ipcc.ch/pdf/assessment-report/ar5/wg1/WG1AR5_Chapter08_FINAL.pdf"/>
    <hyperlink ref="F2" r:id="rId2"/>
    <hyperlink ref="C11" r:id="rId3" display="https://archive.ipcc.ch/pdf/assessment-report/ar5/wg1/WG1AR5_Chapter08_FINAL.pdf"/>
  </hyperlinks>
  <pageMargins left="0.7" right="0.7" top="0.75" bottom="0.75" header="0.3" footer="0.3"/>
  <pageSetup paperSize="9" orientation="portrait" verticalDpi="0" r:id="rId4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Conversions</vt:lpstr>
      <vt:lpstr>Chap. 4   AR5</vt:lpstr>
      <vt:lpstr>AR4 vs AR5</vt:lpstr>
      <vt:lpstr>Energie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Mjc</dc:creator>
  <cp:lastModifiedBy>rpf</cp:lastModifiedBy>
  <dcterms:created xsi:type="dcterms:W3CDTF">2020-01-04T09:47:27Z</dcterms:created>
  <dcterms:modified xsi:type="dcterms:W3CDTF">2020-03-05T09:54:21Z</dcterms:modified>
</cp:coreProperties>
</file>