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622" activeTab="1"/>
  </bookViews>
  <sheets>
    <sheet name="Figure 1a" sheetId="1" r:id="rId1"/>
    <sheet name="Figure 2a" sheetId="2" r:id="rId2"/>
    <sheet name="Figure 2b" sheetId="3" r:id="rId3"/>
    <sheet name="croissance et emissions" sheetId="4" r:id="rId4"/>
    <sheet name="durée sejour 6 ans" sheetId="5" r:id="rId5"/>
    <sheet name="durée sejour reglable" sheetId="6" r:id="rId6"/>
  </sheets>
  <calcPr calcId="12451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69" i="4"/>
  <c r="E68"/>
  <c r="E67"/>
  <c r="D69"/>
  <c r="D68"/>
  <c r="D67"/>
  <c r="F53"/>
  <c r="P3" i="6"/>
  <c r="J8" s="1"/>
  <c r="Q17" i="5"/>
  <c r="Q16"/>
  <c r="Q18" s="1"/>
  <c r="Q15"/>
  <c r="Q13"/>
  <c r="Q12"/>
  <c r="H8"/>
  <c r="C8"/>
  <c r="C6"/>
  <c r="E5"/>
  <c r="G5" s="1"/>
  <c r="J5" s="1"/>
  <c r="G65" i="4"/>
  <c r="I65" s="1"/>
  <c r="I64"/>
  <c r="G64"/>
  <c r="M63"/>
  <c r="G63"/>
  <c r="I63" s="1"/>
  <c r="M62"/>
  <c r="I62"/>
  <c r="G62"/>
  <c r="M61"/>
  <c r="G61"/>
  <c r="I61" s="1"/>
  <c r="M60"/>
  <c r="I60"/>
  <c r="G60"/>
  <c r="M59"/>
  <c r="G59"/>
  <c r="I59" s="1"/>
  <c r="M58"/>
  <c r="I58"/>
  <c r="G58"/>
  <c r="M57"/>
  <c r="G57"/>
  <c r="I57" s="1"/>
  <c r="M56"/>
  <c r="I56"/>
  <c r="G56"/>
  <c r="M55"/>
  <c r="G55"/>
  <c r="I55" s="1"/>
  <c r="M54"/>
  <c r="I54"/>
  <c r="G54"/>
  <c r="M53"/>
  <c r="G53"/>
  <c r="I53" s="1"/>
  <c r="M52"/>
  <c r="I52"/>
  <c r="G52"/>
  <c r="M51"/>
  <c r="G51"/>
  <c r="I51" s="1"/>
  <c r="M50"/>
  <c r="I50"/>
  <c r="G50"/>
  <c r="M49"/>
  <c r="G49"/>
  <c r="I49" s="1"/>
  <c r="M48"/>
  <c r="I48"/>
  <c r="G48"/>
  <c r="M47"/>
  <c r="G47"/>
  <c r="I47" s="1"/>
  <c r="M46"/>
  <c r="I46"/>
  <c r="G46"/>
  <c r="M45"/>
  <c r="G45"/>
  <c r="I45" s="1"/>
  <c r="M44"/>
  <c r="I44"/>
  <c r="G44"/>
  <c r="M43"/>
  <c r="G43"/>
  <c r="I43" s="1"/>
  <c r="M42"/>
  <c r="I42"/>
  <c r="G42"/>
  <c r="M41"/>
  <c r="G41"/>
  <c r="I41" s="1"/>
  <c r="M40"/>
  <c r="I40"/>
  <c r="G40"/>
  <c r="M39"/>
  <c r="G39"/>
  <c r="I39" s="1"/>
  <c r="M38"/>
  <c r="I38"/>
  <c r="G38"/>
  <c r="M37"/>
  <c r="G37"/>
  <c r="I37" s="1"/>
  <c r="M36"/>
  <c r="I36"/>
  <c r="G36"/>
  <c r="M35"/>
  <c r="G35"/>
  <c r="I35" s="1"/>
  <c r="M34"/>
  <c r="I34"/>
  <c r="G34"/>
  <c r="M33"/>
  <c r="G33"/>
  <c r="I33" s="1"/>
  <c r="M32"/>
  <c r="I32"/>
  <c r="G32"/>
  <c r="M31"/>
  <c r="G31"/>
  <c r="I31" s="1"/>
  <c r="M30"/>
  <c r="I30"/>
  <c r="G30"/>
  <c r="M29"/>
  <c r="G29"/>
  <c r="I29" s="1"/>
  <c r="M28"/>
  <c r="I28"/>
  <c r="G28"/>
  <c r="M27"/>
  <c r="G27"/>
  <c r="I27" s="1"/>
  <c r="M26"/>
  <c r="I26"/>
  <c r="G26"/>
  <c r="M25"/>
  <c r="G25"/>
  <c r="I25" s="1"/>
  <c r="M24"/>
  <c r="I24"/>
  <c r="G24"/>
  <c r="M23"/>
  <c r="G23"/>
  <c r="I23" s="1"/>
  <c r="M22"/>
  <c r="I22"/>
  <c r="G22"/>
  <c r="M21"/>
  <c r="G21"/>
  <c r="I21" s="1"/>
  <c r="M20"/>
  <c r="I20"/>
  <c r="G20"/>
  <c r="M19"/>
  <c r="G19"/>
  <c r="I19" s="1"/>
  <c r="M18"/>
  <c r="I18"/>
  <c r="G18"/>
  <c r="M17"/>
  <c r="G17"/>
  <c r="I17" s="1"/>
  <c r="M16"/>
  <c r="I16"/>
  <c r="G16"/>
  <c r="M15"/>
  <c r="G15"/>
  <c r="I15" s="1"/>
  <c r="M14"/>
  <c r="I14"/>
  <c r="G14"/>
  <c r="M13"/>
  <c r="G13"/>
  <c r="I13" s="1"/>
  <c r="M12"/>
  <c r="I12"/>
  <c r="G12"/>
  <c r="M11"/>
  <c r="G11"/>
  <c r="I11" s="1"/>
  <c r="M10"/>
  <c r="I10"/>
  <c r="G10"/>
  <c r="M9"/>
  <c r="G9"/>
  <c r="I9" s="1"/>
  <c r="M8"/>
  <c r="I8"/>
  <c r="G8"/>
  <c r="M7"/>
  <c r="G7"/>
  <c r="I7" s="1"/>
  <c r="M6"/>
  <c r="I6"/>
  <c r="G6"/>
  <c r="M5"/>
  <c r="G5"/>
  <c r="I5" s="1"/>
  <c r="M4"/>
  <c r="I4"/>
  <c r="G4"/>
  <c r="M3"/>
  <c r="G3"/>
  <c r="I3" s="1"/>
  <c r="H8" i="3"/>
  <c r="C8"/>
  <c r="E5" s="1"/>
  <c r="G5" s="1"/>
  <c r="J5" s="1"/>
  <c r="L12" i="2"/>
  <c r="J12"/>
  <c r="O10"/>
  <c r="P10" s="1"/>
  <c r="N10"/>
  <c r="J10"/>
  <c r="J14" s="1"/>
  <c r="O9"/>
  <c r="K9"/>
  <c r="O8"/>
  <c r="K8"/>
  <c r="K7"/>
  <c r="O6"/>
  <c r="K6"/>
  <c r="K10" s="1"/>
  <c r="H11" i="1"/>
  <c r="F10"/>
  <c r="H10" s="1"/>
  <c r="H9"/>
  <c r="H7"/>
  <c r="F6"/>
  <c r="H6" s="1"/>
  <c r="I69" i="4" l="1"/>
  <c r="I68"/>
  <c r="K14" i="2"/>
  <c r="L10"/>
  <c r="J54" i="4"/>
  <c r="K54" s="1"/>
  <c r="J17"/>
  <c r="K17" s="1"/>
  <c r="H8" i="6"/>
  <c r="C8"/>
  <c r="L5" i="5"/>
  <c r="N5" s="1"/>
  <c r="H5"/>
  <c r="L5" i="3"/>
  <c r="N5" s="1"/>
  <c r="H5"/>
  <c r="J22" i="4"/>
  <c r="K22" s="1"/>
  <c r="J27"/>
  <c r="K27" s="1"/>
  <c r="J51"/>
  <c r="K51" s="1"/>
  <c r="J59"/>
  <c r="K59" s="1"/>
  <c r="J20"/>
  <c r="K20" s="1"/>
  <c r="J25"/>
  <c r="K25" s="1"/>
  <c r="N39"/>
  <c r="J41"/>
  <c r="K41" s="1"/>
  <c r="N55"/>
  <c r="J57"/>
  <c r="K57" s="1"/>
  <c r="N5"/>
  <c r="J15"/>
  <c r="K15" s="1"/>
  <c r="J26"/>
  <c r="K26" s="1"/>
  <c r="J39"/>
  <c r="K39" s="1"/>
  <c r="J47"/>
  <c r="K47" s="1"/>
  <c r="J55"/>
  <c r="K55" s="1"/>
  <c r="J5"/>
  <c r="K5" s="1"/>
  <c r="J13"/>
  <c r="K13" s="1"/>
  <c r="J16"/>
  <c r="K16" s="1"/>
  <c r="J21"/>
  <c r="K21" s="1"/>
  <c r="J24"/>
  <c r="K24" s="1"/>
  <c r="J29"/>
  <c r="K29" s="1"/>
  <c r="J37"/>
  <c r="K37" s="1"/>
  <c r="J45"/>
  <c r="K45" s="1"/>
  <c r="J48"/>
  <c r="K48" s="1"/>
  <c r="N51"/>
  <c r="J53"/>
  <c r="K53" s="1"/>
  <c r="J56"/>
  <c r="K56" s="1"/>
  <c r="J61"/>
  <c r="K61" s="1"/>
  <c r="M66"/>
  <c r="N9" s="1"/>
  <c r="E6" i="5"/>
  <c r="G6" s="1"/>
  <c r="J6" s="1"/>
  <c r="H6" s="1"/>
  <c r="E6" i="3"/>
  <c r="G6" s="1"/>
  <c r="J6" s="1"/>
  <c r="H6" l="1"/>
  <c r="L6"/>
  <c r="L8" s="1"/>
  <c r="N8" s="1"/>
  <c r="C6" i="6"/>
  <c r="E5"/>
  <c r="G5" s="1"/>
  <c r="J5" s="1"/>
  <c r="J58" i="4"/>
  <c r="K58" s="1"/>
  <c r="J52"/>
  <c r="K52" s="1"/>
  <c r="J50"/>
  <c r="K50" s="1"/>
  <c r="J46"/>
  <c r="K46" s="1"/>
  <c r="J44"/>
  <c r="K44" s="1"/>
  <c r="J42"/>
  <c r="K42" s="1"/>
  <c r="J40"/>
  <c r="K40" s="1"/>
  <c r="J38"/>
  <c r="K38" s="1"/>
  <c r="J36"/>
  <c r="K36" s="1"/>
  <c r="J34"/>
  <c r="K34" s="1"/>
  <c r="J32"/>
  <c r="K32" s="1"/>
  <c r="J30"/>
  <c r="K30" s="1"/>
  <c r="J28"/>
  <c r="K28" s="1"/>
  <c r="J12"/>
  <c r="K12" s="1"/>
  <c r="J10"/>
  <c r="K10" s="1"/>
  <c r="J8"/>
  <c r="K8" s="1"/>
  <c r="J6"/>
  <c r="K6" s="1"/>
  <c r="J4"/>
  <c r="K4" s="1"/>
  <c r="N13"/>
  <c r="N7"/>
  <c r="N25"/>
  <c r="N27"/>
  <c r="N3"/>
  <c r="N45"/>
  <c r="N21"/>
  <c r="N57"/>
  <c r="N33"/>
  <c r="N8"/>
  <c r="N6"/>
  <c r="N62"/>
  <c r="N60"/>
  <c r="N58"/>
  <c r="N56"/>
  <c r="N54"/>
  <c r="N52"/>
  <c r="N50"/>
  <c r="N48"/>
  <c r="N46"/>
  <c r="N44"/>
  <c r="N42"/>
  <c r="N40"/>
  <c r="N38"/>
  <c r="N36"/>
  <c r="N34"/>
  <c r="N32"/>
  <c r="N30"/>
  <c r="N28"/>
  <c r="N26"/>
  <c r="N24"/>
  <c r="N22"/>
  <c r="N20"/>
  <c r="N18"/>
  <c r="N16"/>
  <c r="N14"/>
  <c r="N12"/>
  <c r="N10"/>
  <c r="N4"/>
  <c r="N29"/>
  <c r="N19"/>
  <c r="J31"/>
  <c r="K31" s="1"/>
  <c r="J18"/>
  <c r="K18" s="1"/>
  <c r="J60"/>
  <c r="K60" s="1"/>
  <c r="N47"/>
  <c r="N31"/>
  <c r="J9"/>
  <c r="K9" s="1"/>
  <c r="J35"/>
  <c r="K35" s="1"/>
  <c r="J11"/>
  <c r="K11" s="1"/>
  <c r="N61"/>
  <c r="N23"/>
  <c r="J62"/>
  <c r="K62" s="1"/>
  <c r="J43"/>
  <c r="K43" s="1"/>
  <c r="J14"/>
  <c r="K14" s="1"/>
  <c r="J3"/>
  <c r="K3" s="1"/>
  <c r="L14" i="2"/>
  <c r="P14" s="1"/>
  <c r="O14"/>
  <c r="N43" i="4"/>
  <c r="N59"/>
  <c r="N35"/>
  <c r="N11"/>
  <c r="N53"/>
  <c r="N37"/>
  <c r="J23"/>
  <c r="K23" s="1"/>
  <c r="N63"/>
  <c r="J49"/>
  <c r="K49" s="1"/>
  <c r="J33"/>
  <c r="K33" s="1"/>
  <c r="N15"/>
  <c r="N41"/>
  <c r="N17"/>
  <c r="J63"/>
  <c r="K63" s="1"/>
  <c r="J7"/>
  <c r="K7" s="1"/>
  <c r="L6" i="5"/>
  <c r="L8" s="1"/>
  <c r="N8" s="1"/>
  <c r="N49" i="4"/>
  <c r="J19"/>
  <c r="K19" s="1"/>
  <c r="E6" i="6" l="1"/>
  <c r="G6" s="1"/>
  <c r="J6" s="1"/>
  <c r="H6" s="1"/>
  <c r="K68" i="4"/>
  <c r="K69" s="1"/>
  <c r="K70" s="1"/>
  <c r="K71" s="1"/>
  <c r="H5" i="6"/>
  <c r="L5"/>
  <c r="N5" s="1"/>
  <c r="N64" i="4"/>
  <c r="N65" s="1"/>
  <c r="N66" s="1"/>
  <c r="N68" s="1"/>
  <c r="L6" i="6" l="1"/>
  <c r="L8" s="1"/>
  <c r="N8" s="1"/>
</calcChain>
</file>

<file path=xl/sharedStrings.xml><?xml version="1.0" encoding="utf-8"?>
<sst xmlns="http://schemas.openxmlformats.org/spreadsheetml/2006/main" count="147" uniqueCount="79">
  <si>
    <t>Gt-CO2</t>
  </si>
  <si>
    <t>http://cbhighcharts2022.s3.eu-west-2.amazonaws.com/11-nov/global-carbon-budget-2022/fossil+land+global.html</t>
  </si>
  <si>
    <t>https://gml.noaa.gov/ccgg/trends/gl_gr.html</t>
  </si>
  <si>
    <t>Dates</t>
  </si>
  <si>
    <r>
      <rPr>
        <b/>
        <sz val="10"/>
        <rFont val="Arial"/>
        <family val="2"/>
        <charset val="1"/>
      </rPr>
      <t xml:space="preserve">Croissance </t>
    </r>
    <r>
      <rPr>
        <sz val="10"/>
        <rFont val="Arial"/>
        <family val="2"/>
        <charset val="1"/>
      </rPr>
      <t>annuelle Growth rate (ppm/an)</t>
    </r>
  </si>
  <si>
    <t>Emissions anthropiques  Ea (Gt-CO2)/an</t>
  </si>
  <si>
    <r>
      <rPr>
        <b/>
        <sz val="10"/>
        <rFont val="Arial"/>
        <family val="2"/>
        <charset val="1"/>
      </rPr>
      <t xml:space="preserve">Emissions </t>
    </r>
    <r>
      <rPr>
        <sz val="10"/>
        <rFont val="Arial"/>
        <family val="2"/>
        <charset val="1"/>
      </rPr>
      <t>anthropiques   Ea (ppm/an)</t>
    </r>
  </si>
  <si>
    <t>Rapport C/Ea</t>
  </si>
  <si>
    <t>Airborne Fraction  fig 5.7</t>
  </si>
  <si>
    <r>
      <rPr>
        <sz val="14"/>
        <rFont val="Arial"/>
        <family val="2"/>
        <charset val="1"/>
      </rPr>
      <t xml:space="preserve">      </t>
    </r>
    <r>
      <rPr>
        <i/>
        <sz val="14"/>
        <rFont val="Arial"/>
        <family val="2"/>
        <charset val="1"/>
      </rPr>
      <t xml:space="preserve">  </t>
    </r>
    <r>
      <rPr>
        <i/>
        <sz val="14"/>
        <color rgb="FFFF0000"/>
        <rFont val="Arial"/>
        <family val="2"/>
        <charset val="1"/>
      </rPr>
      <t xml:space="preserve">20,36   </t>
    </r>
    <r>
      <rPr>
        <i/>
        <sz val="14"/>
        <rFont val="Arial"/>
        <family val="2"/>
        <charset val="1"/>
      </rPr>
      <t xml:space="preserve">     </t>
    </r>
    <r>
      <rPr>
        <i/>
        <sz val="8"/>
        <rFont val="Arial"/>
        <family val="2"/>
        <charset val="1"/>
      </rPr>
      <t xml:space="preserve"> </t>
    </r>
    <r>
      <rPr>
        <i/>
        <sz val="8"/>
        <color rgb="FFFF0000"/>
        <rFont val="Arial"/>
        <family val="2"/>
        <charset val="1"/>
      </rPr>
      <t xml:space="preserve"> BP Review World Energie</t>
    </r>
  </si>
  <si>
    <r>
      <rPr>
        <sz val="14"/>
        <color rgb="FFFF0000"/>
        <rFont val="Arial"/>
        <family val="2"/>
        <charset val="1"/>
      </rPr>
      <t xml:space="preserve">      </t>
    </r>
    <r>
      <rPr>
        <i/>
        <sz val="14"/>
        <color rgb="FFFF0000"/>
        <rFont val="Arial"/>
        <family val="2"/>
        <charset val="1"/>
      </rPr>
      <t xml:space="preserve">  2,61              </t>
    </r>
    <r>
      <rPr>
        <i/>
        <sz val="10"/>
        <color rgb="FFFF0000"/>
        <rFont val="Arial"/>
        <family val="2"/>
        <charset val="1"/>
      </rPr>
      <t xml:space="preserve"> BP Review World Energie</t>
    </r>
  </si>
  <si>
    <t>?</t>
  </si>
  <si>
    <t>ppm</t>
  </si>
  <si>
    <t>ENTREES</t>
  </si>
  <si>
    <t>SORTIES</t>
  </si>
  <si>
    <t>Entrées (PgCyr-1)</t>
  </si>
  <si>
    <t>Entrées (ppm/an)</t>
  </si>
  <si>
    <t>Sortie (PgCyr-1)</t>
  </si>
  <si>
    <t>Sortie (ppm/an)</t>
  </si>
  <si>
    <t>Océan</t>
  </si>
  <si>
    <t>Freshwater</t>
  </si>
  <si>
    <t>Vegetation</t>
  </si>
  <si>
    <t>volcanism</t>
  </si>
  <si>
    <t>Total naturel</t>
  </si>
  <si>
    <t xml:space="preserve">Anthropique 2010 Global Carbon Budget </t>
  </si>
  <si>
    <t>Delta (entrée -sortie)</t>
  </si>
  <si>
    <t>Delta (Gt-CO2)</t>
  </si>
  <si>
    <t>Total général</t>
  </si>
  <si>
    <t xml:space="preserve">(97,9 – 95,5)  </t>
  </si>
  <si>
    <t>(3055 – 3036)</t>
  </si>
  <si>
    <t>Flux d’entrée</t>
  </si>
  <si>
    <t>Atmosphère</t>
  </si>
  <si>
    <t>Flux de sortie</t>
  </si>
  <si>
    <t>Entrée - Sortie</t>
  </si>
  <si>
    <t>(ppm/an)</t>
  </si>
  <si>
    <t>(ppm)</t>
  </si>
  <si>
    <t>Reste atmosphère</t>
  </si>
  <si>
    <t>Émissions anthropiques</t>
  </si>
  <si>
    <t>←</t>
  </si>
  <si>
    <t>→</t>
  </si>
  <si>
    <t>Naturel</t>
  </si>
  <si>
    <t>croissance en 2010 (ppm)</t>
  </si>
  <si>
    <t>Rapport C/Ea  =  2,42 / 4,82</t>
  </si>
  <si>
    <t>TOTAL</t>
  </si>
  <si>
    <t>SANS LUC</t>
  </si>
  <si>
    <t>sans LUC</t>
  </si>
  <si>
    <t>dates</t>
  </si>
  <si>
    <t>emmisions anthropiques   Gt-CO2</t>
  </si>
  <si>
    <t>emissions anthropiques   ppm/an</t>
  </si>
  <si>
    <t>Croissance annuelle Growth rate (ppm/an)</t>
  </si>
  <si>
    <t>croissance/émissions</t>
  </si>
  <si>
    <t>écart</t>
  </si>
  <si>
    <t>Écart ²</t>
  </si>
  <si>
    <t>somme carrés</t>
  </si>
  <si>
    <t>variance</t>
  </si>
  <si>
    <t>moyenne</t>
  </si>
  <si>
    <t>ecart type</t>
  </si>
  <si>
    <t>somme des carrés</t>
  </si>
  <si>
    <t>moyenne /ecart type</t>
  </si>
  <si>
    <t>moy/ecart type</t>
  </si>
  <si>
    <t>Airborne  Fraction       = 0,17 / 4,82</t>
  </si>
  <si>
    <t>durée de séjour de 6 ans</t>
  </si>
  <si>
    <t>Rapport C/Ea =        2,42 / 4,82</t>
  </si>
  <si>
    <t>out</t>
  </si>
  <si>
    <t>4,1 ans</t>
  </si>
  <si>
    <t>in</t>
  </si>
  <si>
    <t>6 ans</t>
  </si>
  <si>
    <t>delta</t>
  </si>
  <si>
    <t>Année 2010</t>
  </si>
  <si>
    <t>durée de séjour (an)</t>
  </si>
  <si>
    <t>ppm/an</t>
  </si>
  <si>
    <t>cumul 12 ans</t>
  </si>
  <si>
    <t>Global Carbon Budget</t>
  </si>
  <si>
    <t>flux constant     Fig 6.01 AR6</t>
  </si>
  <si>
    <t xml:space="preserve">Entrées totales 12 ans   Gt-CO2 </t>
  </si>
  <si>
    <r>
      <t xml:space="preserve">Cumul </t>
    </r>
    <r>
      <rPr>
        <b/>
        <sz val="10"/>
        <rFont val="Arial"/>
        <family val="2"/>
      </rPr>
      <t>anthropique</t>
    </r>
    <r>
      <rPr>
        <sz val="10"/>
        <rFont val="Arial"/>
        <family val="2"/>
        <charset val="1"/>
      </rPr>
      <t xml:space="preserve"> 12 ans  Gt-CO2</t>
    </r>
  </si>
  <si>
    <r>
      <t xml:space="preserve"> Durée de séjour = 4 ans: en </t>
    </r>
    <r>
      <rPr>
        <b/>
        <sz val="8"/>
        <color rgb="FFFF0000"/>
        <rFont val="Arial"/>
        <family val="2"/>
      </rPr>
      <t>3</t>
    </r>
    <r>
      <rPr>
        <sz val="8"/>
        <rFont val="Arial"/>
        <family val="2"/>
        <charset val="1"/>
      </rPr>
      <t xml:space="preserve">x4 = 12 ans il sort une quantité équivalente à </t>
    </r>
    <r>
      <rPr>
        <b/>
        <sz val="8"/>
        <color rgb="FFFF0000"/>
        <rFont val="Arial"/>
        <family val="2"/>
      </rPr>
      <t>3</t>
    </r>
    <r>
      <rPr>
        <sz val="8"/>
        <rFont val="Arial"/>
        <family val="2"/>
        <charset val="1"/>
      </rPr>
      <t xml:space="preserve"> fois le CO2 atmosphérique</t>
    </r>
  </si>
  <si>
    <r>
      <t xml:space="preserve">    Cumul </t>
    </r>
    <r>
      <rPr>
        <b/>
        <sz val="10"/>
        <rFont val="Arial"/>
        <family val="2"/>
      </rPr>
      <t>naturel</t>
    </r>
    <r>
      <rPr>
        <sz val="10"/>
        <rFont val="Arial"/>
        <family val="2"/>
        <charset val="1"/>
      </rPr>
      <t xml:space="preserve"> 12 ans                   (= 12 x 726)   Gt-CO2</t>
    </r>
  </si>
  <si>
    <t>Airborne  Fraction      = 0,12 / 4,82</t>
  </si>
</sst>
</file>

<file path=xl/styles.xml><?xml version="1.0" encoding="utf-8"?>
<styleSheet xmlns="http://schemas.openxmlformats.org/spreadsheetml/2006/main">
  <numFmts count="7">
    <numFmt numFmtId="164" formatCode="0.0"/>
    <numFmt numFmtId="165" formatCode="0.00000"/>
    <numFmt numFmtId="166" formatCode="0\ %"/>
    <numFmt numFmtId="167" formatCode="0.0\ %"/>
    <numFmt numFmtId="168" formatCode="0.00\ %"/>
    <numFmt numFmtId="169" formatCode="0.0000"/>
    <numFmt numFmtId="170" formatCode="0.0%"/>
  </numFmts>
  <fonts count="68">
    <font>
      <sz val="10"/>
      <name val="Arial"/>
      <family val="2"/>
      <charset val="1"/>
    </font>
    <font>
      <u/>
      <sz val="10"/>
      <color rgb="FF0000FF"/>
      <name val="Arial"/>
      <family val="2"/>
      <charset val="1"/>
    </font>
    <font>
      <sz val="10"/>
      <color rgb="FFC9211E"/>
      <name val="Arial"/>
      <family val="2"/>
      <charset val="1"/>
    </font>
    <font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b/>
      <sz val="6"/>
      <color rgb="FF0000FF"/>
      <name val="Arial"/>
      <family val="2"/>
      <charset val="1"/>
    </font>
    <font>
      <b/>
      <sz val="12"/>
      <name val="Arial"/>
      <family val="2"/>
      <charset val="1"/>
    </font>
    <font>
      <sz val="9"/>
      <color rgb="FF333333"/>
      <name val="Arial"/>
      <family val="2"/>
      <charset val="1"/>
    </font>
    <font>
      <b/>
      <sz val="11"/>
      <color rgb="FF3465A4"/>
      <name val="Arial"/>
      <family val="2"/>
      <charset val="1"/>
    </font>
    <font>
      <b/>
      <sz val="12"/>
      <color rgb="FF3FAF46"/>
      <name val="Arial"/>
      <family val="2"/>
      <charset val="1"/>
    </font>
    <font>
      <b/>
      <sz val="14"/>
      <name val="Arial"/>
      <family val="2"/>
      <charset val="1"/>
    </font>
    <font>
      <b/>
      <sz val="16"/>
      <name val="Arial"/>
      <family val="2"/>
      <charset val="1"/>
    </font>
    <font>
      <b/>
      <sz val="14"/>
      <color rgb="FF999999"/>
      <name val="Arial"/>
      <family val="2"/>
      <charset val="1"/>
    </font>
    <font>
      <b/>
      <sz val="16"/>
      <color rgb="FF3465A4"/>
      <name val="Arial"/>
      <family val="2"/>
      <charset val="1"/>
    </font>
    <font>
      <b/>
      <sz val="16"/>
      <color rgb="FF3FAF46"/>
      <name val="Arial"/>
      <family val="2"/>
      <charset val="1"/>
    </font>
    <font>
      <i/>
      <sz val="14"/>
      <name val="Arial"/>
      <family val="2"/>
      <charset val="1"/>
    </font>
    <font>
      <i/>
      <sz val="14"/>
      <color rgb="FF000000"/>
      <name val="Arial"/>
      <family val="2"/>
      <charset val="1"/>
    </font>
    <font>
      <sz val="14"/>
      <name val="Arial"/>
      <family val="2"/>
      <charset val="1"/>
    </font>
    <font>
      <i/>
      <sz val="14"/>
      <color rgb="FFFF0000"/>
      <name val="Arial"/>
      <family val="2"/>
      <charset val="1"/>
    </font>
    <font>
      <i/>
      <sz val="8"/>
      <name val="Arial"/>
      <family val="2"/>
      <charset val="1"/>
    </font>
    <font>
      <i/>
      <sz val="8"/>
      <color rgb="FFFF0000"/>
      <name val="Arial"/>
      <family val="2"/>
      <charset val="1"/>
    </font>
    <font>
      <sz val="14"/>
      <color rgb="FFFF0000"/>
      <name val="Arial"/>
      <family val="2"/>
      <charset val="1"/>
    </font>
    <font>
      <i/>
      <sz val="10"/>
      <color rgb="FFFF0000"/>
      <name val="Arial"/>
      <family val="2"/>
      <charset val="1"/>
    </font>
    <font>
      <b/>
      <i/>
      <sz val="18"/>
      <color rgb="FFFF0000"/>
      <name val="Arial"/>
      <family val="2"/>
      <charset val="1"/>
    </font>
    <font>
      <sz val="9"/>
      <name val="Arial"/>
      <family val="2"/>
      <charset val="1"/>
    </font>
    <font>
      <b/>
      <sz val="12"/>
      <color rgb="FFC9211E"/>
      <name val="Arial"/>
      <family val="2"/>
      <charset val="1"/>
    </font>
    <font>
      <sz val="8"/>
      <name val="Arial"/>
      <family val="2"/>
      <charset val="1"/>
    </font>
    <font>
      <b/>
      <sz val="11"/>
      <name val="Arial"/>
      <family val="2"/>
      <charset val="1"/>
    </font>
    <font>
      <sz val="12"/>
      <name val="Arial"/>
      <family val="2"/>
      <charset val="1"/>
    </font>
    <font>
      <b/>
      <sz val="15"/>
      <name val="Arial"/>
      <family val="2"/>
      <charset val="1"/>
    </font>
    <font>
      <sz val="12"/>
      <color rgb="FFC9211E"/>
      <name val="Arial"/>
      <family val="2"/>
      <charset val="1"/>
    </font>
    <font>
      <sz val="12"/>
      <color rgb="FF3FAF46"/>
      <name val="Arial"/>
      <family val="2"/>
      <charset val="1"/>
    </font>
    <font>
      <b/>
      <sz val="14"/>
      <name val="Arial"/>
      <family val="2"/>
    </font>
    <font>
      <sz val="15"/>
      <name val="Arial"/>
      <family val="2"/>
      <charset val="1"/>
    </font>
    <font>
      <b/>
      <sz val="14"/>
      <color rgb="FF3FAF46"/>
      <name val="Arial"/>
      <family val="2"/>
    </font>
    <font>
      <sz val="14"/>
      <color rgb="FFC9211E"/>
      <name val="Arial"/>
      <family val="2"/>
      <charset val="1"/>
    </font>
    <font>
      <sz val="11"/>
      <color rgb="FFC9211E"/>
      <name val="Arial"/>
      <family val="2"/>
      <charset val="1"/>
    </font>
    <font>
      <sz val="11"/>
      <name val="Arial"/>
      <family val="2"/>
      <charset val="1"/>
    </font>
    <font>
      <b/>
      <sz val="18"/>
      <name val="Arial"/>
      <family val="2"/>
      <charset val="1"/>
    </font>
    <font>
      <b/>
      <sz val="16"/>
      <name val="Arial"/>
      <family val="2"/>
    </font>
    <font>
      <b/>
      <sz val="14"/>
      <color rgb="FF3FAF46"/>
      <name val="Arial"/>
      <family val="2"/>
      <charset val="1"/>
    </font>
    <font>
      <sz val="16"/>
      <color rgb="FF3FAF46"/>
      <name val="Arial"/>
      <family val="2"/>
    </font>
    <font>
      <b/>
      <sz val="14"/>
      <color rgb="FFC9211E"/>
      <name val="Arial"/>
      <family val="2"/>
      <charset val="1"/>
    </font>
    <font>
      <sz val="10"/>
      <color rgb="FFDDDDDD"/>
      <name val="Arial"/>
      <family val="2"/>
      <charset val="1"/>
    </font>
    <font>
      <sz val="10"/>
      <color rgb="FFF10D0C"/>
      <name val="Arial"/>
      <family val="2"/>
      <charset val="1"/>
    </font>
    <font>
      <b/>
      <sz val="10"/>
      <color rgb="FFC9211E"/>
      <name val="Arial"/>
      <family val="2"/>
      <charset val="1"/>
    </font>
    <font>
      <sz val="9"/>
      <color rgb="FFC9211E"/>
      <name val="Arial"/>
      <family val="2"/>
      <charset val="1"/>
    </font>
    <font>
      <b/>
      <sz val="12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8"/>
      <color rgb="FFC9211E"/>
      <name val="Arial"/>
      <family val="2"/>
      <charset val="1"/>
    </font>
    <font>
      <b/>
      <sz val="10"/>
      <color rgb="FF999999"/>
      <name val="Arial"/>
      <family val="2"/>
      <charset val="1"/>
    </font>
    <font>
      <sz val="15"/>
      <color rgb="FF069A2E"/>
      <name val="Arial"/>
      <family val="2"/>
      <charset val="1"/>
    </font>
    <font>
      <sz val="14"/>
      <color rgb="FF069A2E"/>
      <name val="Arial"/>
      <family val="2"/>
      <charset val="1"/>
    </font>
    <font>
      <b/>
      <sz val="14"/>
      <color rgb="FF069A2E"/>
      <name val="Arial"/>
      <family val="2"/>
      <charset val="1"/>
    </font>
    <font>
      <b/>
      <sz val="12"/>
      <color rgb="FF069A2E"/>
      <name val="Arial"/>
      <family val="2"/>
      <charset val="1"/>
    </font>
    <font>
      <b/>
      <sz val="18"/>
      <color rgb="FF069A2E"/>
      <name val="Arial"/>
      <family val="2"/>
      <charset val="1"/>
    </font>
    <font>
      <b/>
      <sz val="13"/>
      <name val="Arial"/>
      <family val="2"/>
      <charset val="1"/>
    </font>
    <font>
      <b/>
      <sz val="10"/>
      <color rgb="FF069A2E"/>
      <name val="Arial"/>
      <family val="2"/>
      <charset val="1"/>
    </font>
    <font>
      <sz val="10"/>
      <color rgb="FF069A2E"/>
      <name val="Arial"/>
      <family val="2"/>
      <charset val="1"/>
    </font>
    <font>
      <b/>
      <sz val="13"/>
      <color rgb="FF069A2E"/>
      <name val="Arial"/>
      <family val="2"/>
      <charset val="1"/>
    </font>
    <font>
      <b/>
      <sz val="18"/>
      <color rgb="FFFFFF00"/>
      <name val="Arial"/>
      <family val="2"/>
      <charset val="1"/>
    </font>
    <font>
      <b/>
      <sz val="10"/>
      <color rgb="FFFFFF00"/>
      <name val="Arial"/>
      <family val="2"/>
      <charset val="1"/>
    </font>
    <font>
      <sz val="10"/>
      <name val="Arial"/>
      <family val="2"/>
      <charset val="1"/>
    </font>
    <font>
      <b/>
      <sz val="10"/>
      <color rgb="FF065213"/>
      <name val="Arial"/>
      <family val="2"/>
    </font>
    <font>
      <b/>
      <sz val="9"/>
      <color rgb="FF065213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EEEEEE"/>
      </patternFill>
    </fill>
    <fill>
      <patternFill patternType="solid">
        <fgColor rgb="FFEEEEEE"/>
        <bgColor rgb="FFE4EAF0"/>
      </patternFill>
    </fill>
    <fill>
      <patternFill patternType="solid">
        <fgColor rgb="FFF7D1D5"/>
        <bgColor rgb="FFFFD7D7"/>
      </patternFill>
    </fill>
    <fill>
      <patternFill patternType="solid">
        <fgColor rgb="FF000000"/>
        <bgColor rgb="FF003300"/>
      </patternFill>
    </fill>
    <fill>
      <patternFill patternType="solid">
        <fgColor rgb="FFDDDDDD"/>
        <bgColor rgb="FFDEE6EF"/>
      </patternFill>
    </fill>
    <fill>
      <patternFill patternType="solid">
        <fgColor rgb="FFDEE6EF"/>
        <bgColor rgb="FFE4EAF0"/>
      </patternFill>
    </fill>
    <fill>
      <patternFill patternType="solid">
        <fgColor rgb="FF729FCF"/>
        <bgColor rgb="FF999999"/>
      </patternFill>
    </fill>
    <fill>
      <patternFill patternType="solid">
        <fgColor rgb="FFB4C7DC"/>
        <bgColor rgb="FFB3B3B3"/>
      </patternFill>
    </fill>
    <fill>
      <patternFill patternType="solid">
        <fgColor rgb="FFFFFFA6"/>
        <bgColor rgb="FFEEEEEE"/>
      </patternFill>
    </fill>
    <fill>
      <patternFill patternType="solid">
        <fgColor rgb="FFE4EAF0"/>
        <bgColor rgb="FFDEE6EF"/>
      </patternFill>
    </fill>
    <fill>
      <patternFill patternType="solid">
        <fgColor rgb="FFFFD7D7"/>
        <bgColor rgb="FFF7D1D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B9EDB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rgb="FFF10D0C"/>
      </left>
      <right style="thick">
        <color rgb="FFF10D0C"/>
      </right>
      <top style="thick">
        <color rgb="FFF10D0C"/>
      </top>
      <bottom style="thick">
        <color rgb="FFF10D0C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" fillId="0" borderId="0" applyBorder="0" applyProtection="0"/>
    <xf numFmtId="0" fontId="62" fillId="0" borderId="0"/>
    <xf numFmtId="9" fontId="62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ont="1"/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/>
    <xf numFmtId="165" fontId="0" fillId="0" borderId="0" xfId="0" applyNumberFormat="1" applyFont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2" fillId="0" borderId="0" xfId="0" applyFont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2" fontId="11" fillId="3" borderId="5" xfId="0" applyNumberFormat="1" applyFont="1" applyFill="1" applyBorder="1" applyAlignment="1">
      <alignment horizontal="center" vertical="center"/>
    </xf>
    <xf numFmtId="166" fontId="13" fillId="3" borderId="1" xfId="0" applyNumberFormat="1" applyFont="1" applyFill="1" applyBorder="1" applyAlignment="1">
      <alignment horizontal="center" vertical="center"/>
    </xf>
    <xf numFmtId="166" fontId="14" fillId="3" borderId="1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center" wrapText="1"/>
    </xf>
    <xf numFmtId="2" fontId="21" fillId="5" borderId="5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/>
    </xf>
    <xf numFmtId="166" fontId="23" fillId="5" borderId="1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0" fillId="7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2" borderId="0" xfId="0" applyFill="1" applyAlignment="1">
      <alignment horizontal="center"/>
    </xf>
    <xf numFmtId="0" fontId="2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6" fillId="8" borderId="0" xfId="0" applyNumberFormat="1" applyFont="1" applyFill="1" applyAlignment="1">
      <alignment horizontal="center"/>
    </xf>
    <xf numFmtId="1" fontId="6" fillId="8" borderId="0" xfId="0" applyNumberFormat="1" applyFont="1" applyFill="1" applyAlignment="1">
      <alignment horizontal="center"/>
    </xf>
    <xf numFmtId="2" fontId="10" fillId="8" borderId="0" xfId="0" applyNumberFormat="1" applyFont="1" applyFill="1" applyAlignment="1">
      <alignment horizontal="center"/>
    </xf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vertical="center"/>
    </xf>
    <xf numFmtId="164" fontId="25" fillId="8" borderId="0" xfId="0" applyNumberFormat="1" applyFont="1" applyFill="1" applyAlignment="1">
      <alignment horizontal="center" vertical="center"/>
    </xf>
    <xf numFmtId="0" fontId="26" fillId="7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4" fontId="10" fillId="8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64" fontId="6" fillId="7" borderId="0" xfId="0" applyNumberFormat="1" applyFont="1" applyFill="1" applyAlignment="1">
      <alignment horizontal="center"/>
    </xf>
    <xf numFmtId="1" fontId="27" fillId="0" borderId="0" xfId="0" applyNumberFormat="1" applyFont="1" applyAlignment="1">
      <alignment horizontal="center"/>
    </xf>
    <xf numFmtId="0" fontId="28" fillId="3" borderId="0" xfId="0" applyFont="1" applyFill="1"/>
    <xf numFmtId="0" fontId="28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29" fillId="3" borderId="8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31" fillId="3" borderId="0" xfId="0" applyFont="1" applyFill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8" fillId="3" borderId="0" xfId="0" applyFont="1" applyFill="1" applyAlignment="1">
      <alignment horizontal="center" vertical="center" wrapText="1"/>
    </xf>
    <xf numFmtId="0" fontId="29" fillId="9" borderId="0" xfId="0" applyFont="1" applyFill="1" applyAlignment="1">
      <alignment horizontal="center" vertical="center"/>
    </xf>
    <xf numFmtId="0" fontId="32" fillId="3" borderId="0" xfId="0" applyFont="1" applyFill="1" applyAlignment="1">
      <alignment vertical="center"/>
    </xf>
    <xf numFmtId="167" fontId="28" fillId="3" borderId="0" xfId="0" applyNumberFormat="1" applyFont="1" applyFill="1" applyAlignment="1">
      <alignment horizontal="center" vertical="center"/>
    </xf>
    <xf numFmtId="0" fontId="32" fillId="3" borderId="0" xfId="0" applyFont="1" applyFill="1" applyAlignment="1">
      <alignment horizontal="left" vertical="center"/>
    </xf>
    <xf numFmtId="2" fontId="33" fillId="10" borderId="9" xfId="0" applyNumberFormat="1" applyFont="1" applyFill="1" applyBorder="1" applyAlignment="1">
      <alignment horizontal="center" vertical="center"/>
    </xf>
    <xf numFmtId="167" fontId="9" fillId="3" borderId="0" xfId="0" applyNumberFormat="1" applyFont="1" applyFill="1" applyAlignment="1">
      <alignment horizontal="right" vertical="center"/>
    </xf>
    <xf numFmtId="0" fontId="34" fillId="3" borderId="0" xfId="0" applyFont="1" applyFill="1" applyAlignment="1">
      <alignment horizontal="right" vertical="center"/>
    </xf>
    <xf numFmtId="164" fontId="33" fillId="10" borderId="0" xfId="0" applyNumberFormat="1" applyFont="1" applyFill="1" applyAlignment="1">
      <alignment horizontal="center" vertical="center"/>
    </xf>
    <xf numFmtId="2" fontId="35" fillId="11" borderId="0" xfId="0" applyNumberFormat="1" applyFont="1" applyFill="1" applyAlignment="1">
      <alignment horizontal="center" vertical="center"/>
    </xf>
    <xf numFmtId="0" fontId="28" fillId="11" borderId="0" xfId="0" applyFont="1" applyFill="1"/>
    <xf numFmtId="167" fontId="10" fillId="11" borderId="0" xfId="0" applyNumberFormat="1" applyFont="1" applyFill="1" applyAlignment="1">
      <alignment horizontal="center" vertical="center"/>
    </xf>
    <xf numFmtId="168" fontId="0" fillId="3" borderId="0" xfId="0" applyNumberFormat="1" applyFill="1"/>
    <xf numFmtId="0" fontId="33" fillId="12" borderId="0" xfId="0" applyFont="1" applyFill="1" applyAlignment="1">
      <alignment horizontal="center" vertical="center"/>
    </xf>
    <xf numFmtId="2" fontId="33" fillId="10" borderId="10" xfId="0" applyNumberFormat="1" applyFont="1" applyFill="1" applyBorder="1" applyAlignment="1">
      <alignment horizontal="center" vertical="center"/>
    </xf>
    <xf numFmtId="2" fontId="35" fillId="3" borderId="0" xfId="0" applyNumberFormat="1" applyFont="1" applyFill="1" applyAlignment="1">
      <alignment horizontal="center" vertical="center"/>
    </xf>
    <xf numFmtId="0" fontId="28" fillId="11" borderId="0" xfId="0" applyFont="1" applyFill="1" applyAlignment="1">
      <alignment horizontal="center" vertical="top" wrapText="1"/>
    </xf>
    <xf numFmtId="0" fontId="17" fillId="3" borderId="0" xfId="0" applyFont="1" applyFill="1" applyAlignment="1">
      <alignment vertical="center"/>
    </xf>
    <xf numFmtId="0" fontId="36" fillId="13" borderId="0" xfId="0" applyFont="1" applyFill="1" applyAlignment="1">
      <alignment horizontal="center" wrapText="1"/>
    </xf>
    <xf numFmtId="0" fontId="28" fillId="13" borderId="0" xfId="0" applyFont="1" applyFill="1"/>
    <xf numFmtId="0" fontId="37" fillId="13" borderId="0" xfId="0" applyFont="1" applyFill="1" applyAlignment="1">
      <alignment horizontal="center" wrapText="1"/>
    </xf>
    <xf numFmtId="0" fontId="11" fillId="3" borderId="11" xfId="0" applyFont="1" applyFill="1" applyBorder="1" applyAlignment="1">
      <alignment horizontal="center" vertical="center"/>
    </xf>
    <xf numFmtId="164" fontId="38" fillId="10" borderId="12" xfId="0" applyNumberFormat="1" applyFont="1" applyFill="1" applyBorder="1" applyAlignment="1">
      <alignment horizontal="center" vertical="center"/>
    </xf>
    <xf numFmtId="0" fontId="39" fillId="3" borderId="12" xfId="0" applyFont="1" applyFill="1" applyBorder="1" applyAlignment="1">
      <alignment vertical="center"/>
    </xf>
    <xf numFmtId="166" fontId="28" fillId="3" borderId="12" xfId="0" applyNumberFormat="1" applyFont="1" applyFill="1" applyBorder="1" applyAlignment="1">
      <alignment horizontal="center" vertical="center"/>
    </xf>
    <xf numFmtId="0" fontId="39" fillId="3" borderId="12" xfId="0" applyFont="1" applyFill="1" applyBorder="1" applyAlignment="1">
      <alignment horizontal="left" vertical="center"/>
    </xf>
    <xf numFmtId="0" fontId="38" fillId="10" borderId="12" xfId="0" applyFont="1" applyFill="1" applyBorder="1" applyAlignment="1">
      <alignment horizontal="center" vertical="center"/>
    </xf>
    <xf numFmtId="167" fontId="40" fillId="3" borderId="12" xfId="0" applyNumberFormat="1" applyFont="1" applyFill="1" applyBorder="1" applyAlignment="1">
      <alignment horizontal="right" vertical="center"/>
    </xf>
    <xf numFmtId="0" fontId="41" fillId="3" borderId="12" xfId="0" applyFont="1" applyFill="1" applyBorder="1" applyAlignment="1">
      <alignment horizontal="right" vertical="center"/>
    </xf>
    <xf numFmtId="0" fontId="38" fillId="10" borderId="13" xfId="0" applyFont="1" applyFill="1" applyBorder="1" applyAlignment="1">
      <alignment horizontal="center" vertical="center"/>
    </xf>
    <xf numFmtId="2" fontId="42" fillId="13" borderId="0" xfId="0" applyNumberFormat="1" applyFont="1" applyFill="1" applyAlignment="1">
      <alignment horizontal="center" vertical="center"/>
    </xf>
    <xf numFmtId="167" fontId="10" fillId="13" borderId="0" xfId="0" applyNumberFormat="1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ill="1" applyAlignment="1">
      <alignment horizontal="right" vertical="center"/>
    </xf>
    <xf numFmtId="0" fontId="43" fillId="0" borderId="0" xfId="0" applyFont="1" applyAlignment="1">
      <alignment horizontal="left"/>
    </xf>
    <xf numFmtId="0" fontId="2" fillId="0" borderId="0" xfId="0" applyFont="1"/>
    <xf numFmtId="0" fontId="0" fillId="3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2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center"/>
    </xf>
    <xf numFmtId="2" fontId="0" fillId="2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166" fontId="44" fillId="0" borderId="0" xfId="0" applyNumberFormat="1" applyFont="1" applyAlignment="1">
      <alignment horizontal="center"/>
    </xf>
    <xf numFmtId="0" fontId="43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46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2" fontId="47" fillId="0" borderId="14" xfId="0" applyNumberFormat="1" applyFont="1" applyBorder="1" applyAlignment="1">
      <alignment horizontal="center"/>
    </xf>
    <xf numFmtId="2" fontId="47" fillId="0" borderId="15" xfId="0" applyNumberFormat="1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27" fillId="2" borderId="0" xfId="0" applyFont="1" applyFill="1" applyAlignment="1">
      <alignment horizontal="right"/>
    </xf>
    <xf numFmtId="2" fontId="6" fillId="2" borderId="0" xfId="0" applyNumberFormat="1" applyFont="1" applyFill="1" applyAlignment="1">
      <alignment horizontal="left"/>
    </xf>
    <xf numFmtId="0" fontId="26" fillId="0" borderId="18" xfId="0" applyFont="1" applyBorder="1" applyAlignment="1">
      <alignment horizontal="center"/>
    </xf>
    <xf numFmtId="169" fontId="0" fillId="0" borderId="19" xfId="0" applyNumberFormat="1" applyBorder="1" applyAlignment="1">
      <alignment horizontal="center"/>
    </xf>
    <xf numFmtId="0" fontId="49" fillId="0" borderId="0" xfId="0" applyFont="1"/>
    <xf numFmtId="2" fontId="2" fillId="0" borderId="0" xfId="0" applyNumberFormat="1" applyFont="1" applyAlignment="1">
      <alignment horizontal="center"/>
    </xf>
    <xf numFmtId="168" fontId="50" fillId="0" borderId="0" xfId="0" applyNumberFormat="1" applyFont="1" applyAlignment="1">
      <alignment horizontal="left"/>
    </xf>
    <xf numFmtId="0" fontId="26" fillId="2" borderId="20" xfId="0" applyFont="1" applyFill="1" applyBorder="1" applyAlignment="1">
      <alignment horizontal="center"/>
    </xf>
    <xf numFmtId="169" fontId="0" fillId="2" borderId="21" xfId="0" applyNumberFormat="1" applyFill="1" applyBorder="1" applyAlignment="1">
      <alignment horizontal="center"/>
    </xf>
    <xf numFmtId="0" fontId="27" fillId="2" borderId="20" xfId="0" applyFont="1" applyFill="1" applyBorder="1" applyAlignment="1">
      <alignment horizontal="center"/>
    </xf>
    <xf numFmtId="2" fontId="6" fillId="2" borderId="21" xfId="0" applyNumberFormat="1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164" fontId="51" fillId="10" borderId="9" xfId="0" applyNumberFormat="1" applyFont="1" applyFill="1" applyBorder="1" applyAlignment="1">
      <alignment horizontal="center" vertical="center"/>
    </xf>
    <xf numFmtId="164" fontId="51" fillId="10" borderId="0" xfId="0" applyNumberFormat="1" applyFont="1" applyFill="1" applyAlignment="1">
      <alignment horizontal="center" vertical="center"/>
    </xf>
    <xf numFmtId="2" fontId="52" fillId="11" borderId="0" xfId="0" applyNumberFormat="1" applyFont="1" applyFill="1" applyAlignment="1">
      <alignment horizontal="center" vertical="center"/>
    </xf>
    <xf numFmtId="167" fontId="53" fillId="11" borderId="24" xfId="0" applyNumberFormat="1" applyFont="1" applyFill="1" applyBorder="1" applyAlignment="1">
      <alignment horizontal="center" vertical="center"/>
    </xf>
    <xf numFmtId="166" fontId="28" fillId="3" borderId="0" xfId="0" applyNumberFormat="1" applyFont="1" applyFill="1" applyAlignment="1">
      <alignment horizontal="center" vertical="center"/>
    </xf>
    <xf numFmtId="164" fontId="51" fillId="10" borderId="10" xfId="0" applyNumberFormat="1" applyFont="1" applyFill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164" fontId="55" fillId="10" borderId="12" xfId="0" applyNumberFormat="1" applyFont="1" applyFill="1" applyBorder="1" applyAlignment="1">
      <alignment horizontal="center" vertical="center"/>
    </xf>
    <xf numFmtId="0" fontId="55" fillId="10" borderId="13" xfId="0" applyFont="1" applyFill="1" applyBorder="1" applyAlignment="1">
      <alignment horizontal="center" vertical="center"/>
    </xf>
    <xf numFmtId="167" fontId="10" fillId="13" borderId="24" xfId="0" applyNumberFormat="1" applyFont="1" applyFill="1" applyBorder="1" applyAlignment="1">
      <alignment horizontal="center" vertical="center"/>
    </xf>
    <xf numFmtId="0" fontId="4" fillId="0" borderId="0" xfId="0" applyFont="1"/>
    <xf numFmtId="164" fontId="4" fillId="2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right"/>
    </xf>
    <xf numFmtId="0" fontId="56" fillId="0" borderId="0" xfId="0" applyFont="1"/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" fontId="58" fillId="0" borderId="0" xfId="0" applyNumberFormat="1" applyFont="1" applyAlignment="1">
      <alignment horizontal="center"/>
    </xf>
    <xf numFmtId="0" fontId="57" fillId="3" borderId="0" xfId="0" applyFont="1" applyFill="1" applyAlignment="1">
      <alignment horizontal="right"/>
    </xf>
    <xf numFmtId="4" fontId="58" fillId="0" borderId="0" xfId="0" applyNumberFormat="1" applyFont="1" applyAlignment="1">
      <alignment horizontal="center"/>
    </xf>
    <xf numFmtId="0" fontId="59" fillId="0" borderId="0" xfId="0" applyFont="1"/>
    <xf numFmtId="0" fontId="58" fillId="0" borderId="0" xfId="0" applyFont="1"/>
    <xf numFmtId="0" fontId="58" fillId="3" borderId="0" xfId="0" applyFont="1" applyFill="1"/>
    <xf numFmtId="0" fontId="11" fillId="0" borderId="0" xfId="0" applyFont="1"/>
    <xf numFmtId="0" fontId="43" fillId="3" borderId="0" xfId="0" applyFont="1" applyFill="1"/>
    <xf numFmtId="164" fontId="60" fillId="6" borderId="0" xfId="0" applyNumberFormat="1" applyFont="1" applyFill="1" applyAlignment="1">
      <alignment horizontal="center"/>
    </xf>
    <xf numFmtId="0" fontId="61" fillId="6" borderId="0" xfId="0" applyFont="1" applyFill="1"/>
    <xf numFmtId="164" fontId="33" fillId="12" borderId="0" xfId="0" applyNumberFormat="1" applyFont="1" applyFill="1" applyAlignment="1">
      <alignment horizontal="center" vertical="center"/>
    </xf>
    <xf numFmtId="164" fontId="55" fillId="10" borderId="13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center"/>
    </xf>
    <xf numFmtId="0" fontId="0" fillId="17" borderId="26" xfId="0" applyFill="1" applyBorder="1" applyAlignment="1">
      <alignment horizontal="center" vertical="center" wrapText="1"/>
    </xf>
    <xf numFmtId="0" fontId="0" fillId="17" borderId="27" xfId="0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0" fontId="4" fillId="15" borderId="28" xfId="0" applyFont="1" applyFill="1" applyBorder="1" applyAlignment="1">
      <alignment horizontal="left" vertical="center"/>
    </xf>
    <xf numFmtId="0" fontId="0" fillId="15" borderId="29" xfId="0" applyFont="1" applyFill="1" applyBorder="1" applyAlignment="1">
      <alignment horizontal="center" vertical="center" wrapText="1"/>
    </xf>
    <xf numFmtId="0" fontId="26" fillId="17" borderId="25" xfId="0" applyFont="1" applyFill="1" applyBorder="1" applyAlignment="1">
      <alignment horizontal="left" vertical="center"/>
    </xf>
    <xf numFmtId="0" fontId="2" fillId="17" borderId="26" xfId="0" applyFont="1" applyFill="1" applyBorder="1" applyAlignment="1">
      <alignment horizontal="center" vertical="center" wrapText="1"/>
    </xf>
    <xf numFmtId="0" fontId="0" fillId="18" borderId="32" xfId="0" applyFill="1" applyBorder="1" applyAlignment="1">
      <alignment horizontal="center" vertical="center" wrapText="1"/>
    </xf>
    <xf numFmtId="170" fontId="67" fillId="18" borderId="32" xfId="3" applyNumberFormat="1" applyFont="1" applyFill="1" applyBorder="1" applyAlignment="1">
      <alignment horizontal="center" vertical="center" wrapText="1"/>
    </xf>
    <xf numFmtId="170" fontId="67" fillId="16" borderId="1" xfId="3" applyNumberFormat="1" applyFont="1" applyFill="1" applyBorder="1" applyAlignment="1">
      <alignment horizontal="center" vertical="center" wrapText="1"/>
    </xf>
    <xf numFmtId="9" fontId="67" fillId="15" borderId="1" xfId="3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1" fontId="6" fillId="18" borderId="32" xfId="0" applyNumberFormat="1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/>
    </xf>
    <xf numFmtId="0" fontId="64" fillId="18" borderId="0" xfId="0" applyFont="1" applyFill="1" applyAlignment="1">
      <alignment horizontal="center"/>
    </xf>
    <xf numFmtId="0" fontId="63" fillId="18" borderId="0" xfId="0" applyFont="1" applyFill="1" applyAlignment="1">
      <alignment horizontal="center"/>
    </xf>
    <xf numFmtId="0" fontId="0" fillId="18" borderId="30" xfId="0" applyFill="1" applyBorder="1" applyAlignment="1">
      <alignment horizontal="left" vertical="center"/>
    </xf>
    <xf numFmtId="0" fontId="0" fillId="18" borderId="31" xfId="0" applyFill="1" applyBorder="1" applyAlignment="1">
      <alignment vertical="center"/>
    </xf>
    <xf numFmtId="0" fontId="0" fillId="16" borderId="28" xfId="0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</cellXfs>
  <cellStyles count="4">
    <cellStyle name="Lien hypertexte 3" xfId="1"/>
    <cellStyle name="Normal" xfId="0" builtinId="0"/>
    <cellStyle name="Normal 3" xfId="2"/>
    <cellStyle name="Pourcentage" xfId="3" builtinId="5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F10D0C"/>
      <rgbColor rgb="FF069A2E"/>
      <rgbColor rgb="FF000080"/>
      <rgbColor rgb="FF808000"/>
      <rgbColor rgb="FF800080"/>
      <rgbColor rgb="FF008080"/>
      <rgbColor rgb="FFB4C7DC"/>
      <rgbColor rgb="FF808080"/>
      <rgbColor rgb="FF729FCF"/>
      <rgbColor rgb="FF993366"/>
      <rgbColor rgb="FFEEEEEE"/>
      <rgbColor rgb="FFE4EAF0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1216EA"/>
      <rgbColor rgb="FF00CCFF"/>
      <rgbColor rgb="FFDEE6EF"/>
      <rgbColor rgb="FFFFD7D7"/>
      <rgbColor rgb="FFFFFFA6"/>
      <rgbColor rgb="FFB3B3B3"/>
      <rgbColor rgb="FFFF99CC"/>
      <rgbColor rgb="FFCC99FF"/>
      <rgbColor rgb="FFF7D1D5"/>
      <rgbColor rgb="FF3366FF"/>
      <rgbColor rgb="FF33CCCC"/>
      <rgbColor rgb="FF81D41A"/>
      <rgbColor rgb="FFFFD320"/>
      <rgbColor rgb="FFFF9900"/>
      <rgbColor rgb="FFFF6600"/>
      <rgbColor rgb="FF3465A4"/>
      <rgbColor rgb="FF999999"/>
      <rgbColor rgb="FF003366"/>
      <rgbColor rgb="FF3FAF46"/>
      <rgbColor rgb="FF003300"/>
      <rgbColor rgb="FF333300"/>
      <rgbColor rgb="FFC9211E"/>
      <rgbColor rgb="FF993366"/>
      <rgbColor rgb="FF4B1F6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B9EDB"/>
      <color rgb="FF065213"/>
      <color rgb="FF0B992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>
        <c:manualLayout>
          <c:layoutTarget val="inner"/>
          <c:xMode val="edge"/>
          <c:yMode val="edge"/>
          <c:x val="6.5637555508564066E-2"/>
          <c:y val="4.3108940327033322E-2"/>
          <c:w val="0.91059420596320551"/>
          <c:h val="0.86111700998088803"/>
        </c:manualLayout>
      </c:layout>
      <c:scatterChart>
        <c:scatterStyle val="lineMarker"/>
        <c:ser>
          <c:idx val="0"/>
          <c:order val="0"/>
          <c:tx>
            <c:strRef>
              <c:f>'croissance et emissions'!$F$2:$F$2</c:f>
              <c:strCache>
                <c:ptCount val="1"/>
              </c:strCache>
            </c:strRef>
          </c:tx>
          <c:spPr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xVal>
            <c:numRef>
              <c:f>'croissance et emissions'!$C$3:$C$63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'croissance et emissions'!$F$3:$F$63</c:f>
              <c:numCache>
                <c:formatCode>General</c:formatCode>
                <c:ptCount val="61"/>
                <c:pt idx="49">
                  <c:v>0</c:v>
                </c:pt>
                <c:pt idx="50">
                  <c:v>402.3</c:v>
                </c:pt>
              </c:numCache>
            </c:numRef>
          </c:yVal>
        </c:ser>
        <c:ser>
          <c:idx val="1"/>
          <c:order val="1"/>
          <c:tx>
            <c:strRef>
              <c:f>'croissance et emissions'!$I$2:$I$2</c:f>
              <c:strCache>
                <c:ptCount val="1"/>
                <c:pt idx="0">
                  <c:v>croissance/émissions</c:v>
                </c:pt>
              </c:strCache>
            </c:strRef>
          </c:tx>
          <c:spPr>
            <a:ln w="28800">
              <a:solidFill>
                <a:srgbClr val="1216EA"/>
              </a:solidFill>
              <a:round/>
            </a:ln>
          </c:spPr>
          <c:marker>
            <c:symbol val="circle"/>
            <c:size val="5"/>
            <c:spPr>
              <a:solidFill>
                <a:srgbClr val="1216EA"/>
              </a:solidFill>
            </c:spPr>
          </c:marker>
          <c:xVal>
            <c:numRef>
              <c:f>'croissance et emissions'!$C$3:$C$63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'croissance et emissions'!$I$3:$I$63</c:f>
              <c:numCache>
                <c:formatCode>0\ %</c:formatCode>
                <c:ptCount val="61"/>
                <c:pt idx="0">
                  <c:v>0.34830188679245278</c:v>
                </c:pt>
                <c:pt idx="1">
                  <c:v>0.39251612903225808</c:v>
                </c:pt>
                <c:pt idx="2">
                  <c:v>0.28000000000000003</c:v>
                </c:pt>
                <c:pt idx="3">
                  <c:v>0.27962264150943389</c:v>
                </c:pt>
                <c:pt idx="4">
                  <c:v>0.2359259259259259</c:v>
                </c:pt>
                <c:pt idx="5">
                  <c:v>0.52638036809815947</c:v>
                </c:pt>
                <c:pt idx="6">
                  <c:v>0.51686746987951804</c:v>
                </c:pt>
                <c:pt idx="7">
                  <c:v>0.27824561403508768</c:v>
                </c:pt>
                <c:pt idx="8">
                  <c:v>0.43382022471910103</c:v>
                </c:pt>
                <c:pt idx="9">
                  <c:v>0.56262295081967217</c:v>
                </c:pt>
                <c:pt idx="10">
                  <c:v>0.45432989690721642</c:v>
                </c:pt>
                <c:pt idx="11">
                  <c:v>0.28469999999999995</c:v>
                </c:pt>
                <c:pt idx="12">
                  <c:v>0.55391304347826087</c:v>
                </c:pt>
                <c:pt idx="13">
                  <c:v>0.53214953271028032</c:v>
                </c:pt>
                <c:pt idx="14">
                  <c:v>0.25018867924528304</c:v>
                </c:pt>
                <c:pt idx="15">
                  <c:v>0.45042253521126757</c:v>
                </c:pt>
                <c:pt idx="16">
                  <c:v>0.34081081081081077</c:v>
                </c:pt>
                <c:pt idx="17">
                  <c:v>0.65684210526315778</c:v>
                </c:pt>
                <c:pt idx="18">
                  <c:v>0.43558441558441557</c:v>
                </c:pt>
                <c:pt idx="19">
                  <c:v>0.71029787234042563</c:v>
                </c:pt>
                <c:pt idx="20">
                  <c:v>0.56999999999999995</c:v>
                </c:pt>
                <c:pt idx="21">
                  <c:v>0.38497854077253213</c:v>
                </c:pt>
                <c:pt idx="22">
                  <c:v>0.33428571428571424</c:v>
                </c:pt>
                <c:pt idx="23">
                  <c:v>0.60813559322033894</c:v>
                </c:pt>
                <c:pt idx="24">
                  <c:v>0.38685483870967741</c:v>
                </c:pt>
                <c:pt idx="25">
                  <c:v>0.51071428571428568</c:v>
                </c:pt>
                <c:pt idx="26">
                  <c:v>0.30773437499999995</c:v>
                </c:pt>
                <c:pt idx="27">
                  <c:v>0.7919083969465649</c:v>
                </c:pt>
                <c:pt idx="28">
                  <c:v>0.62688888888888883</c:v>
                </c:pt>
                <c:pt idx="29">
                  <c:v>0.41734317343173427</c:v>
                </c:pt>
                <c:pt idx="30">
                  <c:v>0.35014598540145986</c:v>
                </c:pt>
                <c:pt idx="31">
                  <c:v>0.21043165467625899</c:v>
                </c:pt>
                <c:pt idx="32">
                  <c:v>0.20933823529411763</c:v>
                </c:pt>
                <c:pt idx="33">
                  <c:v>0.35014598540145986</c:v>
                </c:pt>
                <c:pt idx="34">
                  <c:v>0.46521428571428569</c:v>
                </c:pt>
                <c:pt idx="35">
                  <c:v>0.54463157894736847</c:v>
                </c:pt>
                <c:pt idx="36">
                  <c:v>0.28047945205479452</c:v>
                </c:pt>
                <c:pt idx="37">
                  <c:v>0.49408360128617357</c:v>
                </c:pt>
                <c:pt idx="38">
                  <c:v>0.75346938775510197</c:v>
                </c:pt>
                <c:pt idx="39">
                  <c:v>0.35217391304347834</c:v>
                </c:pt>
                <c:pt idx="40">
                  <c:v>0.31920792079207921</c:v>
                </c:pt>
                <c:pt idx="41">
                  <c:v>0.47940199335548173</c:v>
                </c:pt>
                <c:pt idx="42">
                  <c:v>0.59440514469453376</c:v>
                </c:pt>
                <c:pt idx="43">
                  <c:v>0.54054711246200604</c:v>
                </c:pt>
                <c:pt idx="44">
                  <c:v>0.3621428571428571</c:v>
                </c:pt>
                <c:pt idx="45">
                  <c:v>0.56601769911504429</c:v>
                </c:pt>
                <c:pt idx="46">
                  <c:v>0.39221590909090903</c:v>
                </c:pt>
                <c:pt idx="47">
                  <c:v>0.46932203389830507</c:v>
                </c:pt>
                <c:pt idx="48">
                  <c:v>0.3835359116022099</c:v>
                </c:pt>
                <c:pt idx="49">
                  <c:v>0.34138504155124649</c:v>
                </c:pt>
                <c:pt idx="50">
                  <c:v>0.50202127659574458</c:v>
                </c:pt>
                <c:pt idx="51">
                  <c:v>0.35608695652173911</c:v>
                </c:pt>
                <c:pt idx="52">
                  <c:v>0.47954081632653056</c:v>
                </c:pt>
                <c:pt idx="53">
                  <c:v>0.48625954198473287</c:v>
                </c:pt>
                <c:pt idx="54">
                  <c:v>0.39979899497487442</c:v>
                </c:pt>
                <c:pt idx="55">
                  <c:v>0.57432835820895523</c:v>
                </c:pt>
                <c:pt idx="56">
                  <c:v>0.56167938931297712</c:v>
                </c:pt>
                <c:pt idx="57">
                  <c:v>0.42241813602015105</c:v>
                </c:pt>
                <c:pt idx="58">
                  <c:v>0.45985074626865668</c:v>
                </c:pt>
                <c:pt idx="59">
                  <c:v>0.48058679706601465</c:v>
                </c:pt>
                <c:pt idx="60">
                  <c:v>0.47407792207792204</c:v>
                </c:pt>
              </c:numCache>
            </c:numRef>
          </c:yVal>
        </c:ser>
        <c:ser>
          <c:idx val="2"/>
          <c:order val="2"/>
          <c:tx>
            <c:strRef>
              <c:f>'croissance et emissions'!$L$2:$L$2</c:f>
              <c:strCache>
                <c:ptCount val="1"/>
              </c:strCache>
            </c:strRef>
          </c:tx>
          <c:spPr>
            <a:ln w="28800">
              <a:solidFill>
                <a:srgbClr val="4B1F6F"/>
              </a:solidFill>
              <a:round/>
            </a:ln>
          </c:spPr>
          <c:marker>
            <c:symbol val="circle"/>
            <c:size val="8"/>
            <c:spPr>
              <a:solidFill>
                <a:srgbClr val="4B1F6F"/>
              </a:solidFill>
            </c:spPr>
          </c:marker>
          <c:xVal>
            <c:numRef>
              <c:f>'croissance et emissions'!$C$3:$C$63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'croissance et emissions'!$L$3:$L$63</c:f>
              <c:numCache>
                <c:formatCode>General</c:formatCode>
                <c:ptCount val="61"/>
              </c:numCache>
            </c:numRef>
          </c:yVal>
        </c:ser>
        <c:ser>
          <c:idx val="3"/>
          <c:order val="3"/>
          <c:tx>
            <c:strRef>
              <c:f>'croissance et emissions'!$M$2:$M$2</c:f>
              <c:strCache>
                <c:ptCount val="1"/>
                <c:pt idx="0">
                  <c:v>croissance/émissions</c:v>
                </c:pt>
              </c:strCache>
            </c:strRef>
          </c:tx>
          <c:spPr>
            <a:ln w="18000">
              <a:solidFill>
                <a:srgbClr val="FF0000"/>
              </a:solidFill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xVal>
            <c:numRef>
              <c:f>'croissance et emissions'!$C$3:$C$63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'croissance et emissions'!$M$3:$M$63</c:f>
              <c:numCache>
                <c:formatCode>0\ %</c:formatCode>
                <c:ptCount val="61"/>
                <c:pt idx="0">
                  <c:v>0.5954838709677418</c:v>
                </c:pt>
                <c:pt idx="1">
                  <c:v>0.64723404255319139</c:v>
                </c:pt>
                <c:pt idx="2">
                  <c:v>0.45030927835051549</c:v>
                </c:pt>
                <c:pt idx="3">
                  <c:v>0.43588235294117644</c:v>
                </c:pt>
                <c:pt idx="4">
                  <c:v>0.35388888888888881</c:v>
                </c:pt>
                <c:pt idx="5">
                  <c:v>0.76607142857142863</c:v>
                </c:pt>
                <c:pt idx="6">
                  <c:v>0.72711864406779658</c:v>
                </c:pt>
                <c:pt idx="7">
                  <c:v>0.39</c:v>
                </c:pt>
                <c:pt idx="8">
                  <c:v>0.60328124999999988</c:v>
                </c:pt>
                <c:pt idx="9">
                  <c:v>0.7515328467153285</c:v>
                </c:pt>
                <c:pt idx="10">
                  <c:v>0.5955405405405404</c:v>
                </c:pt>
                <c:pt idx="11">
                  <c:v>0.3697402597402597</c:v>
                </c:pt>
                <c:pt idx="12">
                  <c:v>0.71217391304347821</c:v>
                </c:pt>
                <c:pt idx="13">
                  <c:v>0.66988235294117637</c:v>
                </c:pt>
                <c:pt idx="14">
                  <c:v>0.31384615384615389</c:v>
                </c:pt>
                <c:pt idx="15">
                  <c:v>0.56769230769230772</c:v>
                </c:pt>
                <c:pt idx="16">
                  <c:v>0.42268156424581005</c:v>
                </c:pt>
                <c:pt idx="17">
                  <c:v>0.81391304347826077</c:v>
                </c:pt>
                <c:pt idx="18">
                  <c:v>0.5323809523809524</c:v>
                </c:pt>
                <c:pt idx="19">
                  <c:v>0.85600000000000009</c:v>
                </c:pt>
                <c:pt idx="20">
                  <c:v>0.69108808290155432</c:v>
                </c:pt>
                <c:pt idx="21">
                  <c:v>0.47460317460317458</c:v>
                </c:pt>
                <c:pt idx="22">
                  <c:v>0.41294117647058826</c:v>
                </c:pt>
                <c:pt idx="23">
                  <c:v>0.76340425531914891</c:v>
                </c:pt>
                <c:pt idx="24">
                  <c:v>0.49199999999999999</c:v>
                </c:pt>
                <c:pt idx="25">
                  <c:v>0.64029850746268646</c:v>
                </c:pt>
                <c:pt idx="26">
                  <c:v>0.38617647058823529</c:v>
                </c:pt>
                <c:pt idx="27">
                  <c:v>0.98331753554502366</c:v>
                </c:pt>
                <c:pt idx="28">
                  <c:v>0.7728767123287672</c:v>
                </c:pt>
                <c:pt idx="29">
                  <c:v>0.50945945945945947</c:v>
                </c:pt>
                <c:pt idx="30">
                  <c:v>0.4264</c:v>
                </c:pt>
                <c:pt idx="31">
                  <c:v>0.2543478260869565</c:v>
                </c:pt>
                <c:pt idx="32">
                  <c:v>0.25419642857142855</c:v>
                </c:pt>
                <c:pt idx="33">
                  <c:v>0.42451327433628311</c:v>
                </c:pt>
                <c:pt idx="34">
                  <c:v>0.57383259911894269</c:v>
                </c:pt>
                <c:pt idx="35">
                  <c:v>0.66905172413793101</c:v>
                </c:pt>
                <c:pt idx="36">
                  <c:v>0.34267782426778248</c:v>
                </c:pt>
                <c:pt idx="37">
                  <c:v>0.64024999999999999</c:v>
                </c:pt>
                <c:pt idx="38">
                  <c:v>0.92686192468619244</c:v>
                </c:pt>
                <c:pt idx="39">
                  <c:v>0.43155737704918035</c:v>
                </c:pt>
                <c:pt idx="40">
                  <c:v>0.38533864541832669</c:v>
                </c:pt>
                <c:pt idx="41">
                  <c:v>0.57035573122529648</c:v>
                </c:pt>
                <c:pt idx="42">
                  <c:v>0.71374517374517388</c:v>
                </c:pt>
                <c:pt idx="43">
                  <c:v>0.65142857142857136</c:v>
                </c:pt>
                <c:pt idx="44">
                  <c:v>0.43148936170212765</c:v>
                </c:pt>
                <c:pt idx="45">
                  <c:v>0.65712328767123285</c:v>
                </c:pt>
                <c:pt idx="46">
                  <c:v>0.45867109634551495</c:v>
                </c:pt>
                <c:pt idx="47">
                  <c:v>0.53593548387096768</c:v>
                </c:pt>
                <c:pt idx="48">
                  <c:v>0.43936708860759488</c:v>
                </c:pt>
                <c:pt idx="49">
                  <c:v>0.3975483870967742</c:v>
                </c:pt>
                <c:pt idx="50">
                  <c:v>0.57548780487804874</c:v>
                </c:pt>
                <c:pt idx="51">
                  <c:v>0.38654867256637171</c:v>
                </c:pt>
                <c:pt idx="52">
                  <c:v>0.54645348837209307</c:v>
                </c:pt>
                <c:pt idx="53">
                  <c:v>0.55231213872832374</c:v>
                </c:pt>
                <c:pt idx="54">
                  <c:v>0.45593123209169056</c:v>
                </c:pt>
                <c:pt idx="55">
                  <c:v>0.66344827586206889</c:v>
                </c:pt>
                <c:pt idx="56">
                  <c:v>0.63431034482758619</c:v>
                </c:pt>
                <c:pt idx="57">
                  <c:v>0.473728813559322</c:v>
                </c:pt>
                <c:pt idx="58">
                  <c:v>0.51207756232686974</c:v>
                </c:pt>
                <c:pt idx="59">
                  <c:v>0.54148760330578516</c:v>
                </c:pt>
                <c:pt idx="60">
                  <c:v>0.5290434782608695</c:v>
                </c:pt>
              </c:numCache>
            </c:numRef>
          </c:yVal>
        </c:ser>
        <c:axId val="77578240"/>
        <c:axId val="77580160"/>
      </c:scatterChart>
      <c:valAx>
        <c:axId val="77578240"/>
        <c:scaling>
          <c:orientation val="minMax"/>
          <c:max val="2020"/>
          <c:min val="1960"/>
        </c:scaling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lang="en-US" sz="1000" b="0" strike="noStrike" spc="-1">
                <a:latin typeface="Arial"/>
              </a:defRPr>
            </a:pPr>
            <a:endParaRPr lang="fr-FR"/>
          </a:p>
        </c:txPr>
        <c:crossAx val="77580160"/>
        <c:crosses val="autoZero"/>
        <c:crossBetween val="midCat"/>
      </c:valAx>
      <c:valAx>
        <c:axId val="77580160"/>
        <c:scaling>
          <c:orientation val="minMax"/>
          <c:max val="1.1000000000000001"/>
          <c:min val="0.1"/>
        </c:scaling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#\ %" sourceLinked="0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lang="en-US" sz="1000" b="0" strike="noStrike" spc="-1">
                <a:latin typeface="Arial"/>
              </a:defRPr>
            </a:pPr>
            <a:endParaRPr lang="fr-FR"/>
          </a:p>
        </c:txPr>
        <c:crossAx val="77578240"/>
        <c:crosses val="autoZero"/>
        <c:crossBetween val="midCat"/>
        <c:majorUnit val="0.1"/>
      </c:valAx>
      <c:spPr>
        <a:solidFill>
          <a:srgbClr val="EEEEEE"/>
        </a:solidFill>
        <a:ln w="0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3703200611257458"/>
          <c:y val="6.9787173866930785E-2"/>
          <c:w val="0.22434945026955888"/>
          <c:h val="0.2389336727478433"/>
        </c:manualLayout>
      </c:layout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lang="en-US" sz="1000" b="0" strike="noStrike" spc="-1">
              <a:latin typeface="Arial"/>
            </a:defRPr>
          </a:pPr>
          <a:endParaRPr lang="fr-FR"/>
        </a:p>
      </c:txPr>
    </c:legend>
    <c:plotVisOnly val="1"/>
    <c:dispBlanksAs val="span"/>
  </c:chart>
  <c:spPr>
    <a:solidFill>
      <a:srgbClr val="FFFFFF"/>
    </a:solidFill>
    <a:ln w="36000">
      <a:solidFill>
        <a:srgbClr val="000000"/>
      </a:solidFill>
      <a:round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25920</xdr:colOff>
      <xdr:row>0</xdr:row>
      <xdr:rowOff>67320</xdr:rowOff>
    </xdr:from>
    <xdr:to>
      <xdr:col>7</xdr:col>
      <xdr:colOff>311400</xdr:colOff>
      <xdr:row>24</xdr:row>
      <xdr:rowOff>120600</xdr:rowOff>
    </xdr:to>
    <xdr:sp macro="" textlink="">
      <xdr:nvSpPr>
        <xdr:cNvPr id="2" name="CustomShape 1"/>
        <xdr:cNvSpPr/>
      </xdr:nvSpPr>
      <xdr:spPr>
        <a:xfrm>
          <a:off x="25920" y="67320"/>
          <a:ext cx="5579280" cy="4243320"/>
        </a:xfrm>
        <a:prstGeom prst="rect">
          <a:avLst/>
        </a:prstGeom>
        <a:blipFill rotWithShape="0">
          <a:blip xmlns:r="http://schemas.openxmlformats.org/officeDocument/2006/relationships" r:embed="rId1" cstate="print"/>
          <a:stretch/>
        </a:blip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 anchor="ctr" anchorCtr="1">
          <a:noAutofit/>
        </a:bodyPr>
        <a:lstStyle/>
        <a:p>
          <a:pPr algn="ctr">
            <a:lnSpc>
              <a:spcPct val="100000"/>
            </a:lnSpc>
          </a:pPr>
          <a:r>
            <a:rPr lang="fr-FR" sz="1200" b="0" strike="noStrike" spc="-1">
              <a:latin typeface="Times New Roman"/>
            </a:rPr>
            <a:t>80</a:t>
          </a:r>
        </a:p>
        <a:p>
          <a:pPr algn="ctr">
            <a:lnSpc>
              <a:spcPct val="100000"/>
            </a:lnSpc>
          </a:pPr>
          <a:endParaRPr lang="fr-F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14</xdr:col>
      <xdr:colOff>449280</xdr:colOff>
      <xdr:row>10</xdr:row>
      <xdr:rowOff>9000</xdr:rowOff>
    </xdr:from>
    <xdr:to>
      <xdr:col>14</xdr:col>
      <xdr:colOff>639720</xdr:colOff>
      <xdr:row>11</xdr:row>
      <xdr:rowOff>207360</xdr:rowOff>
    </xdr:to>
    <xdr:sp macro="" textlink="">
      <xdr:nvSpPr>
        <xdr:cNvPr id="3" name="CustomShape 1"/>
        <xdr:cNvSpPr/>
      </xdr:nvSpPr>
      <xdr:spPr>
        <a:xfrm>
          <a:off x="11314440" y="1749960"/>
          <a:ext cx="190440" cy="361080"/>
        </a:xfrm>
        <a:custGeom>
          <a:avLst/>
          <a:gdLst/>
          <a:ahLst/>
          <a:cxnLst/>
          <a:rect l="l" t="t" r="r" b="b"/>
          <a:pathLst>
            <a:path w="548" h="1021">
              <a:moveTo>
                <a:pt x="136" y="0"/>
              </a:moveTo>
              <a:lnTo>
                <a:pt x="136" y="765"/>
              </a:lnTo>
              <a:lnTo>
                <a:pt x="0" y="765"/>
              </a:lnTo>
              <a:lnTo>
                <a:pt x="273" y="1020"/>
              </a:lnTo>
              <a:lnTo>
                <a:pt x="547" y="765"/>
              </a:lnTo>
              <a:lnTo>
                <a:pt x="410" y="765"/>
              </a:lnTo>
              <a:lnTo>
                <a:pt x="410" y="0"/>
              </a:lnTo>
              <a:lnTo>
                <a:pt x="136" y="0"/>
              </a:lnTo>
            </a:path>
          </a:pathLst>
        </a:custGeom>
        <a:solidFill>
          <a:srgbClr val="DDDDDD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13</xdr:col>
      <xdr:colOff>96840</xdr:colOff>
      <xdr:row>13</xdr:row>
      <xdr:rowOff>12960</xdr:rowOff>
    </xdr:from>
    <xdr:to>
      <xdr:col>13</xdr:col>
      <xdr:colOff>798480</xdr:colOff>
      <xdr:row>13</xdr:row>
      <xdr:rowOff>205920</xdr:rowOff>
    </xdr:to>
    <xdr:sp macro="" textlink="">
      <xdr:nvSpPr>
        <xdr:cNvPr id="4" name="CustomShape 1"/>
        <xdr:cNvSpPr/>
      </xdr:nvSpPr>
      <xdr:spPr>
        <a:xfrm>
          <a:off x="10061640" y="2357280"/>
          <a:ext cx="701640" cy="192960"/>
        </a:xfrm>
        <a:custGeom>
          <a:avLst/>
          <a:gdLst/>
          <a:ahLst/>
          <a:cxnLst/>
          <a:rect l="l" t="t" r="r" b="b"/>
          <a:pathLst>
            <a:path w="1966" h="555">
              <a:moveTo>
                <a:pt x="0" y="138"/>
              </a:moveTo>
              <a:lnTo>
                <a:pt x="1474" y="138"/>
              </a:lnTo>
              <a:lnTo>
                <a:pt x="1474" y="0"/>
              </a:lnTo>
              <a:lnTo>
                <a:pt x="1965" y="277"/>
              </a:lnTo>
              <a:lnTo>
                <a:pt x="1474" y="554"/>
              </a:lnTo>
              <a:lnTo>
                <a:pt x="1474" y="415"/>
              </a:lnTo>
              <a:lnTo>
                <a:pt x="0" y="415"/>
              </a:lnTo>
              <a:lnTo>
                <a:pt x="0" y="138"/>
              </a:lnTo>
            </a:path>
          </a:pathLst>
        </a:custGeom>
        <a:solidFill>
          <a:srgbClr val="CCCCCC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6</xdr:col>
      <xdr:colOff>359844</xdr:colOff>
      <xdr:row>5</xdr:row>
      <xdr:rowOff>137585</xdr:rowOff>
    </xdr:from>
    <xdr:to>
      <xdr:col>8</xdr:col>
      <xdr:colOff>232843</xdr:colOff>
      <xdr:row>8</xdr:row>
      <xdr:rowOff>63502</xdr:rowOff>
    </xdr:to>
    <xdr:sp macro="" textlink="">
      <xdr:nvSpPr>
        <xdr:cNvPr id="6" name="Double flèche horizontale 5"/>
        <xdr:cNvSpPr/>
      </xdr:nvSpPr>
      <xdr:spPr>
        <a:xfrm>
          <a:off x="4593177" y="1005418"/>
          <a:ext cx="963083" cy="402167"/>
        </a:xfrm>
        <a:prstGeom prst="leftRightArrow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8</xdr:col>
      <xdr:colOff>84666</xdr:colOff>
      <xdr:row>15</xdr:row>
      <xdr:rowOff>144898</xdr:rowOff>
    </xdr:from>
    <xdr:to>
      <xdr:col>17</xdr:col>
      <xdr:colOff>429857</xdr:colOff>
      <xdr:row>35</xdr:row>
      <xdr:rowOff>92809</xdr:rowOff>
    </xdr:to>
    <xdr:pic>
      <xdr:nvPicPr>
        <xdr:cNvPr id="7" name="Image 6" descr="figure 2a .jpe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8083" y="2864815"/>
          <a:ext cx="7901691" cy="31229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8</xdr:row>
      <xdr:rowOff>193554</xdr:rowOff>
    </xdr:from>
    <xdr:to>
      <xdr:col>14</xdr:col>
      <xdr:colOff>38274</xdr:colOff>
      <xdr:row>28</xdr:row>
      <xdr:rowOff>68023</xdr:rowOff>
    </xdr:to>
    <xdr:pic>
      <xdr:nvPicPr>
        <xdr:cNvPr id="3" name="Image 2" descr="figure 2a 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67" y="2384304"/>
          <a:ext cx="8653107" cy="34198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492120</xdr:colOff>
      <xdr:row>8</xdr:row>
      <xdr:rowOff>2520</xdr:rowOff>
    </xdr:from>
    <xdr:to>
      <xdr:col>9</xdr:col>
      <xdr:colOff>345669</xdr:colOff>
      <xdr:row>36</xdr:row>
      <xdr:rowOff>29307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158040</xdr:colOff>
      <xdr:row>4</xdr:row>
      <xdr:rowOff>345600</xdr:rowOff>
    </xdr:from>
    <xdr:to>
      <xdr:col>17</xdr:col>
      <xdr:colOff>340920</xdr:colOff>
      <xdr:row>5</xdr:row>
      <xdr:rowOff>460080</xdr:rowOff>
    </xdr:to>
    <xdr:sp macro="" textlink="">
      <xdr:nvSpPr>
        <xdr:cNvPr id="6" name="CustomShape 1"/>
        <xdr:cNvSpPr/>
      </xdr:nvSpPr>
      <xdr:spPr>
        <a:xfrm>
          <a:off x="9851760" y="960840"/>
          <a:ext cx="1848960" cy="540360"/>
        </a:xfrm>
        <a:prstGeom prst="wedgeRectCallout">
          <a:avLst>
            <a:gd name="adj1" fmla="val -60125"/>
            <a:gd name="adj2" fmla="val 22976"/>
          </a:avLst>
        </a:prstGeom>
        <a:solidFill>
          <a:srgbClr val="FFFF00"/>
        </a:solidFill>
        <a:ln w="36000">
          <a:solidFill>
            <a:srgbClr val="FF4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18000" tIns="18000" rIns="18000" bIns="18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100" b="1" strike="noStrike" spc="-1">
              <a:solidFill>
                <a:srgbClr val="069A2E"/>
              </a:solidFill>
              <a:latin typeface="arial"/>
            </a:rPr>
            <a:t>Airborne Fraction</a:t>
          </a:r>
          <a:r>
            <a:t/>
          </a:r>
          <a:br/>
          <a:r>
            <a:rPr lang="fr-FR" sz="1100" b="1" strike="noStrike" spc="-1">
              <a:solidFill>
                <a:srgbClr val="069A2E"/>
              </a:solidFill>
              <a:latin typeface="arial"/>
            </a:rPr>
            <a:t>n’est pas égal à C/Ea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447840</xdr:colOff>
      <xdr:row>8</xdr:row>
      <xdr:rowOff>113400</xdr:rowOff>
    </xdr:from>
    <xdr:to>
      <xdr:col>13</xdr:col>
      <xdr:colOff>450000</xdr:colOff>
      <xdr:row>24</xdr:row>
      <xdr:rowOff>106560</xdr:rowOff>
    </xdr:to>
    <xdr:pic>
      <xdr:nvPicPr>
        <xdr:cNvPr id="7" name="Image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668160" y="2310840"/>
          <a:ext cx="7571160" cy="3044520"/>
        </a:xfrm>
        <a:prstGeom prst="rect">
          <a:avLst/>
        </a:prstGeom>
        <a:ln w="0">
          <a:solidFill>
            <a:srgbClr val="B2B2B2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161280</xdr:colOff>
      <xdr:row>1</xdr:row>
      <xdr:rowOff>54810</xdr:rowOff>
    </xdr:from>
    <xdr:to>
      <xdr:col>14</xdr:col>
      <xdr:colOff>105195</xdr:colOff>
      <xdr:row>3</xdr:row>
      <xdr:rowOff>42855</xdr:rowOff>
    </xdr:to>
    <xdr:sp macro="" textlink="">
      <xdr:nvSpPr>
        <xdr:cNvPr id="8" name="CustomShape 1"/>
        <xdr:cNvSpPr/>
      </xdr:nvSpPr>
      <xdr:spPr>
        <a:xfrm>
          <a:off x="7600305" y="331035"/>
          <a:ext cx="1353615" cy="349995"/>
        </a:xfrm>
        <a:prstGeom prst="wedgeRectCallout">
          <a:avLst>
            <a:gd name="adj1" fmla="val 43343"/>
            <a:gd name="adj2" fmla="val -84156"/>
          </a:avLst>
        </a:prstGeom>
        <a:solidFill>
          <a:srgbClr val="FFFF00"/>
        </a:solidFill>
        <a:ln w="18000">
          <a:solidFill>
            <a:srgbClr val="FF4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9000" tIns="9000" rIns="9000" bIns="9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100" b="1" strike="noStrike" spc="-1">
              <a:solidFill>
                <a:srgbClr val="069A2E"/>
              </a:solidFill>
              <a:latin typeface="arial"/>
            </a:rPr>
            <a:t>On modifie ici</a:t>
          </a:r>
          <a:r>
            <a:t/>
          </a:r>
          <a:br/>
          <a:r>
            <a:rPr lang="fr-FR" sz="1100" b="1" strike="noStrike" spc="-1">
              <a:solidFill>
                <a:srgbClr val="069A2E"/>
              </a:solidFill>
              <a:latin typeface="arial"/>
            </a:rPr>
            <a:t> la durée de séjour</a:t>
          </a:r>
          <a:endParaRPr lang="fr-FR" sz="11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ml.noaa.gov/ccgg/trends/gl_gr.html" TargetMode="External"/><Relationship Id="rId2" Type="http://schemas.openxmlformats.org/officeDocument/2006/relationships/hyperlink" Target="http://cbhighcharts2022.s3.eu-west-2.amazonaws.com/11-nov/global-carbon-budget-2022/fossil+land+global.html" TargetMode="External"/><Relationship Id="rId1" Type="http://schemas.openxmlformats.org/officeDocument/2006/relationships/hyperlink" Target="http://cbhighcharts2022.s3.eu-west-2.amazonaws.com/11-nov/global-carbon-budget-2022/fossil+land+global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17"/>
  <sheetViews>
    <sheetView zoomScale="90" zoomScaleNormal="90" workbookViewId="0">
      <selection activeCell="L11" sqref="L11"/>
    </sheetView>
  </sheetViews>
  <sheetFormatPr baseColWidth="10" defaultColWidth="12.5703125" defaultRowHeight="12.75"/>
  <cols>
    <col min="1" max="1" width="5" style="2" customWidth="1"/>
    <col min="2" max="2" width="8.140625" style="1" customWidth="1"/>
    <col min="3" max="3" width="19.7109375" style="1" customWidth="1"/>
    <col min="4" max="4" width="2.140625" style="1" customWidth="1"/>
    <col min="5" max="5" width="19.28515625" style="1" customWidth="1"/>
    <col min="6" max="6" width="23.28515625" style="1" customWidth="1"/>
    <col min="7" max="7" width="1.85546875" style="1" customWidth="1"/>
    <col min="8" max="8" width="14.42578125" style="1" customWidth="1"/>
    <col min="9" max="9" width="17.7109375" style="1" customWidth="1"/>
  </cols>
  <sheetData>
    <row r="2" spans="2:11">
      <c r="C2" s="4"/>
      <c r="E2" s="5" t="s">
        <v>1</v>
      </c>
    </row>
    <row r="3" spans="2:11" ht="33">
      <c r="C3" s="6"/>
      <c r="E3" s="7" t="s">
        <v>1</v>
      </c>
      <c r="F3"/>
      <c r="H3" s="8" t="s">
        <v>2</v>
      </c>
    </row>
    <row r="4" spans="2:11" ht="15" customHeight="1">
      <c r="B4" s="9"/>
      <c r="C4" s="9"/>
      <c r="D4" s="10"/>
      <c r="E4"/>
      <c r="F4"/>
      <c r="G4" s="10"/>
      <c r="H4" s="11"/>
      <c r="I4" s="9"/>
    </row>
    <row r="5" spans="2:11" ht="30.75" customHeight="1">
      <c r="B5" s="12" t="s">
        <v>3</v>
      </c>
      <c r="C5" s="13" t="s">
        <v>4</v>
      </c>
      <c r="D5" s="10"/>
      <c r="E5" s="14" t="s">
        <v>5</v>
      </c>
      <c r="F5" s="15" t="s">
        <v>6</v>
      </c>
      <c r="G5" s="10"/>
      <c r="H5" s="16" t="s">
        <v>7</v>
      </c>
      <c r="I5" s="17" t="s">
        <v>8</v>
      </c>
    </row>
    <row r="6" spans="2:11" ht="28.7" customHeight="1">
      <c r="B6" s="18">
        <v>1974</v>
      </c>
      <c r="C6" s="19">
        <v>0.68</v>
      </c>
      <c r="D6" s="10"/>
      <c r="E6" s="20">
        <v>21.2</v>
      </c>
      <c r="F6" s="21">
        <f>E6/7.8</f>
        <v>2.7179487179487181</v>
      </c>
      <c r="G6" s="10"/>
      <c r="H6" s="22">
        <f>C6/F6</f>
        <v>0.25018867924528304</v>
      </c>
      <c r="I6" s="23">
        <v>0.25</v>
      </c>
    </row>
    <row r="7" spans="2:11" ht="23.45" customHeight="1">
      <c r="B7" s="18">
        <v>1987</v>
      </c>
      <c r="C7" s="19">
        <v>2.66</v>
      </c>
      <c r="D7" s="10"/>
      <c r="E7" s="20">
        <v>26.2</v>
      </c>
      <c r="F7" s="24">
        <v>3.36</v>
      </c>
      <c r="G7" s="10"/>
      <c r="H7" s="22">
        <f>C7/F7</f>
        <v>0.79166666666666674</v>
      </c>
      <c r="I7" s="23">
        <v>0.79</v>
      </c>
      <c r="J7" s="2"/>
      <c r="K7" s="2"/>
    </row>
    <row r="8" spans="2:11" ht="33" customHeight="1">
      <c r="B8" s="25">
        <v>1987</v>
      </c>
      <c r="C8" s="26">
        <v>2.66</v>
      </c>
      <c r="D8" s="10"/>
      <c r="E8" s="27" t="s">
        <v>9</v>
      </c>
      <c r="F8" s="28" t="s">
        <v>10</v>
      </c>
      <c r="G8" s="10"/>
      <c r="H8" s="29">
        <v>1.02</v>
      </c>
      <c r="I8" s="30" t="s">
        <v>11</v>
      </c>
    </row>
    <row r="9" spans="2:11" ht="24.6" customHeight="1">
      <c r="B9" s="18">
        <v>1992</v>
      </c>
      <c r="C9" s="19">
        <v>0.73</v>
      </c>
      <c r="D9" s="10"/>
      <c r="E9" s="20">
        <v>27.2</v>
      </c>
      <c r="F9" s="24">
        <v>3.49</v>
      </c>
      <c r="G9" s="10"/>
      <c r="H9" s="22">
        <f>C9/F9</f>
        <v>0.20916905444126072</v>
      </c>
      <c r="I9" s="23">
        <v>0.21</v>
      </c>
    </row>
    <row r="10" spans="2:11" ht="24.6" customHeight="1">
      <c r="B10" s="18">
        <v>1998</v>
      </c>
      <c r="C10" s="19">
        <v>2.84</v>
      </c>
      <c r="D10" s="10"/>
      <c r="E10" s="20">
        <v>29.4</v>
      </c>
      <c r="F10" s="21">
        <f>E10/7.8</f>
        <v>3.7692307692307692</v>
      </c>
      <c r="G10" s="10"/>
      <c r="H10" s="22">
        <f>C10/F10</f>
        <v>0.75346938775510197</v>
      </c>
      <c r="I10" s="23">
        <v>0.75</v>
      </c>
    </row>
    <row r="11" spans="2:11" ht="24.6" customHeight="1">
      <c r="B11" s="18">
        <v>2010</v>
      </c>
      <c r="C11" s="19">
        <v>2.42</v>
      </c>
      <c r="D11" s="10"/>
      <c r="E11" s="31">
        <v>37.6</v>
      </c>
      <c r="F11" s="32">
        <v>4.82</v>
      </c>
      <c r="G11" s="10"/>
      <c r="H11" s="22">
        <f>C11/F11</f>
        <v>0.50207468879668049</v>
      </c>
      <c r="I11" s="23">
        <v>0.5</v>
      </c>
    </row>
    <row r="12" spans="2:11" ht="20.85" customHeight="1">
      <c r="B12"/>
      <c r="C12"/>
      <c r="D12" s="10"/>
      <c r="E12"/>
      <c r="F12"/>
      <c r="G12" s="10"/>
      <c r="H12"/>
      <c r="I12"/>
    </row>
    <row r="17" spans="3:8">
      <c r="C17"/>
      <c r="D17"/>
      <c r="E17"/>
      <c r="F17"/>
      <c r="G17"/>
      <c r="H17" s="34"/>
    </row>
  </sheetData>
  <hyperlinks>
    <hyperlink ref="E2" r:id="rId1"/>
    <hyperlink ref="E3" r:id="rId2"/>
    <hyperlink ref="H3" r:id="rId3"/>
  </hyperlinks>
  <pageMargins left="0.78749999999999998" right="0.78749999999999998" top="1.05277777777778" bottom="1.05277777777778" header="0.78749999999999998" footer="0.78749999999999998"/>
  <pageSetup paperSize="8" firstPageNumber="0" orientation="landscape" horizontalDpi="300" verticalDpi="300" r:id="rId4"/>
  <headerFooter>
    <oddHeader>&amp;C&amp;"Times New Roman,Normal"&amp;12&amp;A</oddHeader>
    <oddFooter>&amp;C&amp;"Times New Roman,Normal"&amp;12Page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I1:R17"/>
  <sheetViews>
    <sheetView tabSelected="1" zoomScale="90" zoomScaleNormal="90" workbookViewId="0">
      <selection activeCell="C33" sqref="C33"/>
    </sheetView>
  </sheetViews>
  <sheetFormatPr baseColWidth="10" defaultColWidth="11.85546875" defaultRowHeight="12.75"/>
  <cols>
    <col min="1" max="1" width="4" customWidth="1"/>
    <col min="8" max="8" width="4.42578125" customWidth="1"/>
    <col min="9" max="9" width="19.140625" customWidth="1"/>
    <col min="10" max="10" width="16.28515625" style="2" customWidth="1"/>
    <col min="11" max="11" width="16" style="2" customWidth="1"/>
    <col min="12" max="12" width="7.7109375" style="2" customWidth="1"/>
    <col min="13" max="13" width="2.5703125" style="2" customWidth="1"/>
    <col min="14" max="14" width="12.7109375" style="2" customWidth="1"/>
    <col min="15" max="15" width="15.5703125" customWidth="1"/>
    <col min="16" max="17" width="11.5703125" style="2" customWidth="1"/>
  </cols>
  <sheetData>
    <row r="1" spans="9:18">
      <c r="M1" s="35"/>
    </row>
    <row r="2" spans="9:18" ht="18">
      <c r="K2" s="36" t="s">
        <v>13</v>
      </c>
      <c r="M2" s="35"/>
      <c r="O2" s="37" t="s">
        <v>14</v>
      </c>
    </row>
    <row r="3" spans="9:18">
      <c r="K3" s="38">
        <v>2.13</v>
      </c>
      <c r="L3" s="38">
        <v>7.8</v>
      </c>
      <c r="M3" s="35"/>
      <c r="O3" s="38">
        <v>2.13</v>
      </c>
      <c r="P3" s="38">
        <v>7.8</v>
      </c>
    </row>
    <row r="4" spans="9:18">
      <c r="J4" s="2" t="s">
        <v>15</v>
      </c>
      <c r="K4" s="2" t="s">
        <v>16</v>
      </c>
      <c r="L4" s="2" t="s">
        <v>0</v>
      </c>
      <c r="M4" s="35"/>
      <c r="N4" s="39" t="s">
        <v>17</v>
      </c>
      <c r="O4" s="2" t="s">
        <v>18</v>
      </c>
      <c r="P4" s="2" t="s">
        <v>0</v>
      </c>
      <c r="R4" s="2"/>
    </row>
    <row r="5" spans="9:18">
      <c r="K5"/>
      <c r="M5" s="35"/>
      <c r="O5" s="2"/>
      <c r="P5"/>
      <c r="R5" s="2"/>
    </row>
    <row r="6" spans="9:18">
      <c r="I6" s="4" t="s">
        <v>19</v>
      </c>
      <c r="J6" s="2">
        <v>78.400000000000006</v>
      </c>
      <c r="K6" s="40">
        <f>J6/K$3</f>
        <v>36.807511737089207</v>
      </c>
      <c r="M6" s="35"/>
      <c r="N6" s="2">
        <v>80</v>
      </c>
      <c r="O6" s="40">
        <f>N6/O$3</f>
        <v>37.558685446009392</v>
      </c>
      <c r="P6"/>
      <c r="R6" s="2"/>
    </row>
    <row r="7" spans="9:18">
      <c r="I7" s="4" t="s">
        <v>20</v>
      </c>
      <c r="J7" s="2">
        <v>1</v>
      </c>
      <c r="K7" s="40">
        <f>J7/K$3</f>
        <v>0.46948356807511737</v>
      </c>
      <c r="M7" s="35"/>
      <c r="O7" s="2"/>
      <c r="P7"/>
      <c r="R7" s="2"/>
    </row>
    <row r="8" spans="9:18">
      <c r="I8" s="4" t="s">
        <v>21</v>
      </c>
      <c r="J8" s="2">
        <v>118.7</v>
      </c>
      <c r="K8" s="40">
        <f>J8/K$3</f>
        <v>55.727699530516439</v>
      </c>
      <c r="M8" s="35"/>
      <c r="N8" s="2">
        <v>123</v>
      </c>
      <c r="O8" s="40">
        <f>N8/O$3</f>
        <v>57.74647887323944</v>
      </c>
      <c r="P8"/>
      <c r="R8" s="2"/>
    </row>
    <row r="9" spans="9:18">
      <c r="I9" s="4" t="s">
        <v>22</v>
      </c>
      <c r="J9" s="2">
        <v>0.1</v>
      </c>
      <c r="K9" s="40">
        <f>J9/K$3</f>
        <v>4.6948356807511742E-2</v>
      </c>
      <c r="L9" s="40"/>
      <c r="M9" s="35"/>
      <c r="N9" s="2">
        <v>0.3</v>
      </c>
      <c r="O9" s="40">
        <f>N9/O$3</f>
        <v>0.14084507042253522</v>
      </c>
      <c r="P9"/>
      <c r="R9" s="2"/>
    </row>
    <row r="10" spans="9:18" ht="18">
      <c r="I10" s="41" t="s">
        <v>23</v>
      </c>
      <c r="J10" s="42">
        <f>J9+J8+J7+J6</f>
        <v>198.2</v>
      </c>
      <c r="K10" s="43">
        <f>K6+K7+K8+K9</f>
        <v>93.051643192488271</v>
      </c>
      <c r="L10" s="44">
        <f>K10*7.8</f>
        <v>725.80281690140851</v>
      </c>
      <c r="M10" s="35"/>
      <c r="N10" s="42">
        <f>N9+N8+N6</f>
        <v>203.3</v>
      </c>
      <c r="O10" s="45">
        <f>N10/K3</f>
        <v>95.446009389671374</v>
      </c>
      <c r="P10" s="44">
        <f>O10*7.8</f>
        <v>744.47887323943667</v>
      </c>
      <c r="R10" s="2"/>
    </row>
    <row r="11" spans="9:18">
      <c r="J11"/>
      <c r="K11"/>
      <c r="L11"/>
      <c r="M11" s="35"/>
      <c r="P11"/>
      <c r="R11" s="2"/>
    </row>
    <row r="12" spans="9:18" ht="21.95" customHeight="1">
      <c r="I12" s="46" t="s">
        <v>24</v>
      </c>
      <c r="J12" s="47">
        <f>K12*K$3</f>
        <v>10.2666</v>
      </c>
      <c r="K12" s="48">
        <v>4.82</v>
      </c>
      <c r="L12" s="48">
        <f>K12*7.8</f>
        <v>37.596000000000004</v>
      </c>
      <c r="M12" s="35"/>
      <c r="N12"/>
      <c r="P12"/>
      <c r="R12" s="2"/>
    </row>
    <row r="13" spans="9:18">
      <c r="J13"/>
      <c r="K13"/>
      <c r="L13"/>
      <c r="M13" s="35"/>
      <c r="O13" s="49" t="s">
        <v>25</v>
      </c>
      <c r="P13" s="49" t="s">
        <v>26</v>
      </c>
      <c r="R13" s="2"/>
    </row>
    <row r="14" spans="9:18" ht="18">
      <c r="I14" s="50" t="s">
        <v>27</v>
      </c>
      <c r="J14" s="51">
        <f>J10+J12</f>
        <v>208.4666</v>
      </c>
      <c r="K14" s="52">
        <f>K10+K12</f>
        <v>97.871643192488278</v>
      </c>
      <c r="L14" s="44">
        <f>K14*7.8</f>
        <v>763.39881690140851</v>
      </c>
      <c r="M14" s="35"/>
      <c r="N14" s="53"/>
      <c r="O14" s="54">
        <f>K14-O10</f>
        <v>2.425633802816904</v>
      </c>
      <c r="P14" s="55">
        <f>L14-P10</f>
        <v>18.919943661971843</v>
      </c>
      <c r="R14" s="2"/>
    </row>
    <row r="15" spans="9:18">
      <c r="J15"/>
      <c r="K15"/>
      <c r="L15" s="53"/>
      <c r="M15" s="35"/>
      <c r="O15" s="4" t="s">
        <v>28</v>
      </c>
      <c r="P15" t="s">
        <v>29</v>
      </c>
      <c r="R15" s="2"/>
    </row>
    <row r="16" spans="9:18">
      <c r="I16" s="35"/>
      <c r="J16" s="35"/>
      <c r="K16" s="35"/>
      <c r="L16" s="35"/>
      <c r="M16" s="35"/>
      <c r="N16" s="35"/>
      <c r="O16" s="35"/>
      <c r="P16" s="35"/>
      <c r="R16" s="2"/>
    </row>
    <row r="17" spans="18:18">
      <c r="R17" s="2"/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26"/>
  <sheetViews>
    <sheetView zoomScale="90" zoomScaleNormal="90" workbookViewId="0">
      <selection activeCell="O22" sqref="O22"/>
    </sheetView>
  </sheetViews>
  <sheetFormatPr baseColWidth="10" defaultColWidth="11.85546875" defaultRowHeight="12.75"/>
  <cols>
    <col min="1" max="1" width="3.140625" customWidth="1"/>
    <col min="2" max="2" width="15.28515625" customWidth="1"/>
    <col min="3" max="3" width="8.85546875" customWidth="1"/>
    <col min="4" max="4" width="3.42578125" customWidth="1"/>
    <col min="5" max="5" width="8" customWidth="1"/>
    <col min="6" max="6" width="3.42578125" customWidth="1"/>
    <col min="7" max="7" width="18.140625" customWidth="1"/>
    <col min="8" max="8" width="10.42578125" customWidth="1"/>
    <col min="9" max="9" width="4" customWidth="1"/>
    <col min="10" max="10" width="10.85546875" customWidth="1"/>
    <col min="11" max="11" width="4.7109375" customWidth="1"/>
    <col min="12" max="12" width="19" customWidth="1"/>
    <col min="13" max="13" width="1.5703125" customWidth="1"/>
    <col min="14" max="14" width="20.42578125" customWidth="1"/>
  </cols>
  <sheetData>
    <row r="1" spans="1:17" ht="8.2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6.6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10"/>
      <c r="P2" s="10"/>
      <c r="Q2" s="10"/>
    </row>
    <row r="3" spans="1:17" ht="19.5">
      <c r="A3" s="56"/>
      <c r="B3" s="57"/>
      <c r="C3" s="58" t="s">
        <v>30</v>
      </c>
      <c r="D3" s="57"/>
      <c r="E3" s="57"/>
      <c r="F3" s="57"/>
      <c r="G3" s="59" t="s">
        <v>31</v>
      </c>
      <c r="H3" s="57"/>
      <c r="I3" s="57"/>
      <c r="J3" s="58" t="s">
        <v>32</v>
      </c>
      <c r="K3" s="57"/>
      <c r="L3" s="60" t="s">
        <v>33</v>
      </c>
      <c r="M3" s="56"/>
      <c r="N3" s="57"/>
      <c r="O3" s="10"/>
      <c r="P3" s="10"/>
      <c r="Q3" s="10"/>
    </row>
    <row r="4" spans="1:17" ht="15.75">
      <c r="A4" s="56"/>
      <c r="B4" s="57"/>
      <c r="C4" s="61" t="s">
        <v>34</v>
      </c>
      <c r="D4" s="57"/>
      <c r="E4" s="61"/>
      <c r="F4" s="57"/>
      <c r="G4" s="62" t="s">
        <v>35</v>
      </c>
      <c r="H4" s="63"/>
      <c r="I4" s="64"/>
      <c r="J4" s="65" t="s">
        <v>34</v>
      </c>
      <c r="K4" s="57"/>
      <c r="L4" s="60" t="s">
        <v>36</v>
      </c>
      <c r="M4" s="56"/>
      <c r="N4" s="57"/>
      <c r="O4" s="10"/>
      <c r="P4" s="10"/>
      <c r="Q4" s="10"/>
    </row>
    <row r="5" spans="1:17" ht="33.6" customHeight="1">
      <c r="A5" s="56"/>
      <c r="B5" s="66" t="s">
        <v>37</v>
      </c>
      <c r="C5" s="67">
        <v>4.82</v>
      </c>
      <c r="D5" s="68" t="s">
        <v>38</v>
      </c>
      <c r="E5" s="69">
        <f>C5/C8</f>
        <v>4.9223856209150339E-2</v>
      </c>
      <c r="F5" s="70" t="s">
        <v>39</v>
      </c>
      <c r="G5" s="71">
        <f>G8*E5</f>
        <v>19.148080065359483</v>
      </c>
      <c r="H5" s="72">
        <f>J5/G5</f>
        <v>0.24550128534704369</v>
      </c>
      <c r="I5" s="73" t="s">
        <v>39</v>
      </c>
      <c r="J5" s="74">
        <f>G5*H8</f>
        <v>4.7008782679738577</v>
      </c>
      <c r="K5" s="57"/>
      <c r="L5" s="75">
        <f>C5-J5</f>
        <v>0.11912173202614262</v>
      </c>
      <c r="M5" s="76"/>
      <c r="N5" s="77">
        <f>L5/C5</f>
        <v>2.4714052287581455E-2</v>
      </c>
      <c r="O5" s="78"/>
      <c r="P5" s="10"/>
      <c r="Q5" s="10"/>
    </row>
    <row r="6" spans="1:17" ht="37.9" customHeight="1">
      <c r="A6" s="56"/>
      <c r="B6" s="61" t="s">
        <v>40</v>
      </c>
      <c r="C6" s="79">
        <v>93.1</v>
      </c>
      <c r="D6" s="68" t="s">
        <v>38</v>
      </c>
      <c r="E6" s="69">
        <f>C6/C8</f>
        <v>0.95077614379084974</v>
      </c>
      <c r="F6" s="70" t="s">
        <v>39</v>
      </c>
      <c r="G6" s="80">
        <f>G8*E6</f>
        <v>369.85191993464053</v>
      </c>
      <c r="H6" s="72">
        <f>J6/G6</f>
        <v>0.24550128534704371</v>
      </c>
      <c r="I6" s="73" t="s">
        <v>39</v>
      </c>
      <c r="J6" s="74">
        <f>G6*H8</f>
        <v>90.799121732026151</v>
      </c>
      <c r="K6" s="57"/>
      <c r="L6" s="81">
        <f>C6-J6</f>
        <v>2.3008782679738431</v>
      </c>
      <c r="M6" s="56"/>
      <c r="N6" s="82" t="s">
        <v>78</v>
      </c>
      <c r="O6" s="78"/>
      <c r="P6" s="10"/>
      <c r="Q6" s="10"/>
    </row>
    <row r="7" spans="1:17" ht="26.1" customHeight="1">
      <c r="A7" s="56"/>
      <c r="B7" s="57"/>
      <c r="C7" s="57"/>
      <c r="D7" s="57"/>
      <c r="E7" s="57"/>
      <c r="F7" s="57"/>
      <c r="G7" s="57"/>
      <c r="H7" s="57"/>
      <c r="I7" s="83"/>
      <c r="J7" s="57"/>
      <c r="K7" s="57"/>
      <c r="L7" s="84" t="s">
        <v>41</v>
      </c>
      <c r="M7" s="85"/>
      <c r="N7" s="86" t="s">
        <v>42</v>
      </c>
      <c r="O7" s="10"/>
      <c r="P7" s="10"/>
      <c r="Q7" s="10"/>
    </row>
    <row r="8" spans="1:17" ht="27.2" customHeight="1">
      <c r="A8" s="56"/>
      <c r="B8" s="87" t="s">
        <v>43</v>
      </c>
      <c r="C8" s="88">
        <f>C5+C6</f>
        <v>97.919999999999987</v>
      </c>
      <c r="D8" s="89" t="s">
        <v>38</v>
      </c>
      <c r="E8" s="90">
        <v>1</v>
      </c>
      <c r="F8" s="91" t="s">
        <v>39</v>
      </c>
      <c r="G8" s="92">
        <v>389</v>
      </c>
      <c r="H8" s="93">
        <f>J8/G8</f>
        <v>0.24550128534704371</v>
      </c>
      <c r="I8" s="94" t="s">
        <v>39</v>
      </c>
      <c r="J8" s="95">
        <v>95.5</v>
      </c>
      <c r="K8" s="57"/>
      <c r="L8" s="96">
        <f>L6+L5</f>
        <v>2.4199999999999857</v>
      </c>
      <c r="M8" s="85"/>
      <c r="N8" s="97">
        <f>L8/C5</f>
        <v>0.50207468879667749</v>
      </c>
      <c r="O8" s="10"/>
      <c r="P8" s="10"/>
      <c r="Q8" s="10"/>
    </row>
    <row r="9" spans="1:17" ht="15.75" customHeight="1">
      <c r="A9" s="10"/>
      <c r="B9" s="98"/>
      <c r="C9" s="98"/>
      <c r="D9" s="98"/>
      <c r="E9" s="98"/>
      <c r="F9" s="98"/>
      <c r="G9" s="99"/>
      <c r="H9" s="100"/>
      <c r="I9" s="98"/>
      <c r="J9" s="98"/>
      <c r="K9" s="98"/>
      <c r="L9" s="98"/>
      <c r="M9" s="10"/>
      <c r="N9" s="98"/>
      <c r="O9" s="10"/>
      <c r="P9" s="10"/>
      <c r="Q9" s="10"/>
    </row>
    <row r="10" spans="1:17" ht="38.6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7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spans="1:17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1:17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1:17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1:17">
      <c r="A15" s="10"/>
      <c r="B15" s="10"/>
      <c r="C15" s="10"/>
      <c r="D15" s="10"/>
      <c r="E15" s="10"/>
      <c r="F15" s="10"/>
      <c r="G15" s="10"/>
      <c r="H15" s="1"/>
      <c r="I15" s="10"/>
      <c r="J15" s="10"/>
      <c r="K15" s="10"/>
      <c r="L15" s="10"/>
      <c r="M15" s="10"/>
      <c r="N15" s="10"/>
      <c r="O15" s="10"/>
    </row>
    <row r="16" spans="1:17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1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1:1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spans="1:1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>
      <c r="A23" s="10"/>
    </row>
    <row r="24" spans="1:15">
      <c r="A24" s="10"/>
    </row>
    <row r="25" spans="1:15">
      <c r="A25" s="10"/>
    </row>
    <row r="26" spans="1:15">
      <c r="A26" s="10"/>
    </row>
  </sheetData>
  <pageMargins left="0.196527777777778" right="0.196527777777778" top="0.46180555555555602" bottom="0.46180555555555602" header="0.196527777777778" footer="0.196527777777778"/>
  <pageSetup paperSize="9" firstPageNumber="0" orientation="landscape" horizontalDpi="300" verticalDpi="300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N71"/>
  <sheetViews>
    <sheetView topLeftCell="A42" zoomScale="90" zoomScaleNormal="90" workbookViewId="0">
      <selection activeCell="A42" sqref="A42"/>
    </sheetView>
  </sheetViews>
  <sheetFormatPr baseColWidth="10" defaultColWidth="12" defaultRowHeight="12.75"/>
  <cols>
    <col min="1" max="1" width="0.7109375" customWidth="1"/>
    <col min="2" max="2" width="22.140625" style="101" customWidth="1"/>
    <col min="3" max="3" width="7.85546875" customWidth="1"/>
    <col min="4" max="4" width="12.85546875" style="102" customWidth="1"/>
    <col min="5" max="5" width="15" style="2" customWidth="1"/>
    <col min="6" max="6" width="15.42578125" style="2" customWidth="1"/>
    <col min="7" max="7" width="19.28515625" style="2" customWidth="1"/>
    <col min="8" max="8" width="18.28515625" style="2" customWidth="1"/>
    <col min="10" max="10" width="14.7109375" style="2" customWidth="1"/>
    <col min="11" max="11" width="11.5703125" style="2" customWidth="1"/>
    <col min="12" max="12" width="2.5703125" customWidth="1"/>
    <col min="13" max="13" width="11.5703125" style="2" customWidth="1"/>
    <col min="14" max="14" width="11.5703125" style="102" customWidth="1"/>
  </cols>
  <sheetData>
    <row r="1" spans="2:14">
      <c r="D1" s="102" t="s">
        <v>44</v>
      </c>
      <c r="F1" s="103"/>
      <c r="M1" s="104" t="s">
        <v>45</v>
      </c>
      <c r="N1" s="104" t="s">
        <v>45</v>
      </c>
    </row>
    <row r="2" spans="2:14" ht="22.5" customHeight="1">
      <c r="C2" s="105" t="s">
        <v>46</v>
      </c>
      <c r="D2" s="106" t="s">
        <v>47</v>
      </c>
      <c r="E2" s="107" t="s">
        <v>47</v>
      </c>
      <c r="F2" s="103"/>
      <c r="G2" s="107" t="s">
        <v>48</v>
      </c>
      <c r="H2" s="107" t="s">
        <v>49</v>
      </c>
      <c r="I2" s="107" t="s">
        <v>50</v>
      </c>
      <c r="J2" s="2" t="s">
        <v>51</v>
      </c>
      <c r="K2" s="2" t="s">
        <v>52</v>
      </c>
      <c r="M2" s="106" t="s">
        <v>50</v>
      </c>
      <c r="N2" s="104" t="s">
        <v>52</v>
      </c>
    </row>
    <row r="3" spans="2:14">
      <c r="B3" s="101">
        <v>1</v>
      </c>
      <c r="C3" s="2">
        <v>1960</v>
      </c>
      <c r="D3" s="104">
        <v>9.3000000000000007</v>
      </c>
      <c r="E3" s="2">
        <v>15.9</v>
      </c>
      <c r="F3" s="103"/>
      <c r="G3" s="33">
        <f t="shared" ref="G3:G34" si="0">E3/7.8</f>
        <v>2.0384615384615388</v>
      </c>
      <c r="H3" s="2">
        <v>0.71</v>
      </c>
      <c r="I3" s="108">
        <f t="shared" ref="I3:I34" si="1">H3/G3</f>
        <v>0.34830188679245278</v>
      </c>
      <c r="J3" s="109">
        <f t="shared" ref="J3:J34" si="2">I3-$I$68</f>
        <v>-9.6244515633283734E-2</v>
      </c>
      <c r="K3" s="109">
        <f t="shared" ref="K3:K34" si="3">J3*J3</f>
        <v>9.2630067894853962E-3</v>
      </c>
      <c r="M3" s="110">
        <f t="shared" ref="M3:M34" si="4">H3/(D3/7.8)</f>
        <v>0.5954838709677418</v>
      </c>
      <c r="N3" s="111">
        <f t="shared" ref="N3:N34" si="5">(M3-$M$66)*(M3-$M$66)</f>
        <v>1.772514690088266E-3</v>
      </c>
    </row>
    <row r="4" spans="2:14">
      <c r="B4" s="101">
        <v>2</v>
      </c>
      <c r="C4" s="2">
        <v>1961</v>
      </c>
      <c r="D4" s="104">
        <v>9.4</v>
      </c>
      <c r="E4" s="2">
        <v>15.5</v>
      </c>
      <c r="F4" s="103"/>
      <c r="G4" s="33">
        <f t="shared" si="0"/>
        <v>1.9871794871794872</v>
      </c>
      <c r="H4" s="2">
        <v>0.78</v>
      </c>
      <c r="I4" s="108">
        <f t="shared" si="1"/>
        <v>0.39251612903225808</v>
      </c>
      <c r="J4" s="109">
        <f t="shared" si="2"/>
        <v>-5.2030273393478432E-2</v>
      </c>
      <c r="K4" s="109">
        <f t="shared" si="3"/>
        <v>2.7071493494001098E-3</v>
      </c>
      <c r="M4" s="110">
        <f t="shared" si="4"/>
        <v>0.64723404255319139</v>
      </c>
      <c r="N4" s="111">
        <f t="shared" si="5"/>
        <v>8.8080880819805096E-3</v>
      </c>
    </row>
    <row r="5" spans="2:14">
      <c r="B5" s="101">
        <v>3</v>
      </c>
      <c r="C5" s="2">
        <v>1962</v>
      </c>
      <c r="D5" s="104">
        <v>9.6999999999999993</v>
      </c>
      <c r="E5" s="2">
        <v>15.6</v>
      </c>
      <c r="F5" s="103"/>
      <c r="G5" s="33">
        <f t="shared" si="0"/>
        <v>2</v>
      </c>
      <c r="H5" s="2">
        <v>0.56000000000000005</v>
      </c>
      <c r="I5" s="108">
        <f t="shared" si="1"/>
        <v>0.28000000000000003</v>
      </c>
      <c r="J5" s="109">
        <f t="shared" si="2"/>
        <v>-0.16454640242573648</v>
      </c>
      <c r="K5" s="109">
        <f t="shared" si="3"/>
        <v>2.7075518551252419E-2</v>
      </c>
      <c r="M5" s="110">
        <f t="shared" si="4"/>
        <v>0.45030927835051549</v>
      </c>
      <c r="N5" s="111">
        <f t="shared" si="5"/>
        <v>1.0624115332903665E-2</v>
      </c>
    </row>
    <row r="6" spans="2:14">
      <c r="B6" s="101">
        <v>4</v>
      </c>
      <c r="C6" s="2">
        <v>1963</v>
      </c>
      <c r="D6" s="104">
        <v>10.199999999999999</v>
      </c>
      <c r="E6" s="2">
        <v>15.9</v>
      </c>
      <c r="F6" s="103"/>
      <c r="G6" s="33">
        <f t="shared" si="0"/>
        <v>2.0384615384615388</v>
      </c>
      <c r="H6" s="2">
        <v>0.56999999999999995</v>
      </c>
      <c r="I6" s="108">
        <f t="shared" si="1"/>
        <v>0.27962264150943389</v>
      </c>
      <c r="J6" s="109">
        <f t="shared" si="2"/>
        <v>-0.16492376091630262</v>
      </c>
      <c r="K6" s="109">
        <f t="shared" si="3"/>
        <v>2.7199846914777746E-2</v>
      </c>
      <c r="M6" s="110">
        <f t="shared" si="4"/>
        <v>0.43588235294117644</v>
      </c>
      <c r="N6" s="111">
        <f t="shared" si="5"/>
        <v>1.380631455333183E-2</v>
      </c>
    </row>
    <row r="7" spans="2:14">
      <c r="B7" s="101">
        <v>5</v>
      </c>
      <c r="C7" s="2">
        <v>1964</v>
      </c>
      <c r="D7" s="104">
        <v>10.8</v>
      </c>
      <c r="E7" s="2">
        <v>16.2</v>
      </c>
      <c r="F7" s="103"/>
      <c r="G7" s="33">
        <f t="shared" si="0"/>
        <v>2.0769230769230771</v>
      </c>
      <c r="H7" s="2">
        <v>0.49</v>
      </c>
      <c r="I7" s="108">
        <f t="shared" si="1"/>
        <v>0.2359259259259259</v>
      </c>
      <c r="J7" s="109">
        <f t="shared" si="2"/>
        <v>-0.20862047649981061</v>
      </c>
      <c r="K7" s="109">
        <f t="shared" si="3"/>
        <v>4.3522503215008029E-2</v>
      </c>
      <c r="M7" s="110">
        <f t="shared" si="4"/>
        <v>0.35388888888888881</v>
      </c>
      <c r="N7" s="111">
        <f t="shared" si="5"/>
        <v>3.9797751799254537E-2</v>
      </c>
    </row>
    <row r="8" spans="2:14">
      <c r="B8" s="101">
        <v>6</v>
      </c>
      <c r="C8" s="2">
        <v>1965</v>
      </c>
      <c r="D8" s="104">
        <v>11.2</v>
      </c>
      <c r="E8" s="2">
        <v>16.3</v>
      </c>
      <c r="F8" s="103"/>
      <c r="G8" s="33">
        <f t="shared" si="0"/>
        <v>2.0897435897435899</v>
      </c>
      <c r="H8" s="2">
        <v>1.1000000000000001</v>
      </c>
      <c r="I8" s="108">
        <f t="shared" si="1"/>
        <v>0.52638036809815947</v>
      </c>
      <c r="J8" s="109">
        <f t="shared" si="2"/>
        <v>8.1833965672422959E-2</v>
      </c>
      <c r="K8" s="109">
        <f t="shared" si="3"/>
        <v>6.6967979376752994E-3</v>
      </c>
      <c r="M8" s="110">
        <f t="shared" si="4"/>
        <v>0.76607142857142863</v>
      </c>
      <c r="N8" s="111">
        <f t="shared" si="5"/>
        <v>4.5236526043399554E-2</v>
      </c>
    </row>
    <row r="9" spans="2:14">
      <c r="B9" s="101">
        <v>7</v>
      </c>
      <c r="C9" s="2">
        <v>1966</v>
      </c>
      <c r="D9" s="104">
        <v>11.8</v>
      </c>
      <c r="E9" s="2">
        <v>16.600000000000001</v>
      </c>
      <c r="F9" s="103"/>
      <c r="G9" s="33">
        <f t="shared" si="0"/>
        <v>2.1282051282051286</v>
      </c>
      <c r="H9" s="2">
        <v>1.1000000000000001</v>
      </c>
      <c r="I9" s="108">
        <f t="shared" si="1"/>
        <v>0.51686746987951804</v>
      </c>
      <c r="J9" s="109">
        <f t="shared" si="2"/>
        <v>7.2321067453781529E-2</v>
      </c>
      <c r="K9" s="109">
        <f t="shared" si="3"/>
        <v>5.2303367976544177E-3</v>
      </c>
      <c r="M9" s="110">
        <f t="shared" si="4"/>
        <v>0.72711864406779658</v>
      </c>
      <c r="N9" s="111">
        <f t="shared" si="5"/>
        <v>3.0184203405629655E-2</v>
      </c>
    </row>
    <row r="10" spans="2:14">
      <c r="B10" s="101">
        <v>8</v>
      </c>
      <c r="C10" s="2">
        <v>1967</v>
      </c>
      <c r="D10" s="104">
        <v>12.2</v>
      </c>
      <c r="E10" s="2">
        <v>17.100000000000001</v>
      </c>
      <c r="F10" s="103"/>
      <c r="G10" s="33">
        <f t="shared" si="0"/>
        <v>2.1923076923076925</v>
      </c>
      <c r="H10" s="2">
        <v>0.61</v>
      </c>
      <c r="I10" s="108">
        <f t="shared" si="1"/>
        <v>0.27824561403508768</v>
      </c>
      <c r="J10" s="109">
        <f t="shared" si="2"/>
        <v>-0.16630078839064882</v>
      </c>
      <c r="K10" s="109">
        <f t="shared" si="3"/>
        <v>2.7655952219351358E-2</v>
      </c>
      <c r="M10" s="110">
        <f t="shared" si="4"/>
        <v>0.39</v>
      </c>
      <c r="N10" s="111">
        <f t="shared" si="5"/>
        <v>2.6693883013206059E-2</v>
      </c>
    </row>
    <row r="11" spans="2:14">
      <c r="B11" s="101">
        <v>9</v>
      </c>
      <c r="C11" s="2">
        <v>1968</v>
      </c>
      <c r="D11" s="104">
        <v>12.8</v>
      </c>
      <c r="E11" s="2">
        <v>17.8</v>
      </c>
      <c r="F11" s="103"/>
      <c r="G11" s="33">
        <f t="shared" si="0"/>
        <v>2.2820512820512824</v>
      </c>
      <c r="H11" s="2">
        <v>0.99</v>
      </c>
      <c r="I11" s="108">
        <f t="shared" si="1"/>
        <v>0.43382022471910103</v>
      </c>
      <c r="J11" s="109">
        <f t="shared" si="2"/>
        <v>-1.0726177706635476E-2</v>
      </c>
      <c r="K11" s="109">
        <f t="shared" si="3"/>
        <v>1.1505088819432388E-4</v>
      </c>
      <c r="M11" s="110">
        <f t="shared" si="4"/>
        <v>0.60328124999999988</v>
      </c>
      <c r="N11" s="111">
        <f t="shared" si="5"/>
        <v>2.4898725138366041E-3</v>
      </c>
    </row>
    <row r="12" spans="2:14">
      <c r="B12" s="101">
        <v>10</v>
      </c>
      <c r="C12" s="2">
        <v>1969</v>
      </c>
      <c r="D12" s="104">
        <v>13.7</v>
      </c>
      <c r="E12" s="2">
        <v>18.3</v>
      </c>
      <c r="F12" s="103"/>
      <c r="G12" s="33">
        <f t="shared" si="0"/>
        <v>2.3461538461538463</v>
      </c>
      <c r="H12" s="2">
        <v>1.32</v>
      </c>
      <c r="I12" s="108">
        <f t="shared" si="1"/>
        <v>0.56262295081967217</v>
      </c>
      <c r="J12" s="109">
        <f t="shared" si="2"/>
        <v>0.11807654839393567</v>
      </c>
      <c r="K12" s="109">
        <f t="shared" si="3"/>
        <v>1.3942071280625431E-2</v>
      </c>
      <c r="M12" s="110">
        <f t="shared" si="4"/>
        <v>0.7515328467153285</v>
      </c>
      <c r="N12" s="111">
        <f t="shared" si="5"/>
        <v>3.9263509321231682E-2</v>
      </c>
    </row>
    <row r="13" spans="2:14">
      <c r="B13" s="101">
        <v>11</v>
      </c>
      <c r="C13" s="2">
        <v>1970</v>
      </c>
      <c r="D13" s="104">
        <v>14.8</v>
      </c>
      <c r="E13" s="2">
        <v>19.399999999999999</v>
      </c>
      <c r="F13" s="103"/>
      <c r="G13" s="33">
        <f t="shared" si="0"/>
        <v>2.4871794871794872</v>
      </c>
      <c r="H13" s="2">
        <v>1.1299999999999999</v>
      </c>
      <c r="I13" s="108">
        <f t="shared" si="1"/>
        <v>0.45432989690721642</v>
      </c>
      <c r="J13" s="109">
        <f t="shared" si="2"/>
        <v>9.7834944814799152E-3</v>
      </c>
      <c r="K13" s="109">
        <f t="shared" si="3"/>
        <v>9.5716764269147958E-5</v>
      </c>
      <c r="M13" s="110">
        <f t="shared" si="4"/>
        <v>0.5955405405405404</v>
      </c>
      <c r="N13" s="111">
        <f t="shared" si="5"/>
        <v>1.7772896204765593E-3</v>
      </c>
    </row>
    <row r="14" spans="2:14">
      <c r="B14" s="101">
        <v>12</v>
      </c>
      <c r="C14" s="2">
        <v>1971</v>
      </c>
      <c r="D14" s="104">
        <v>15.4</v>
      </c>
      <c r="E14" s="2">
        <v>20</v>
      </c>
      <c r="F14" s="103"/>
      <c r="G14" s="33">
        <f t="shared" si="0"/>
        <v>2.5641025641025643</v>
      </c>
      <c r="H14" s="2">
        <v>0.73</v>
      </c>
      <c r="I14" s="108">
        <f t="shared" si="1"/>
        <v>0.28469999999999995</v>
      </c>
      <c r="J14" s="109">
        <f t="shared" si="2"/>
        <v>-0.15984640242573656</v>
      </c>
      <c r="K14" s="109">
        <f t="shared" si="3"/>
        <v>2.5550872368450519E-2</v>
      </c>
      <c r="M14" s="110">
        <f t="shared" si="4"/>
        <v>0.3697402597402597</v>
      </c>
      <c r="N14" s="111">
        <f t="shared" si="5"/>
        <v>3.3724519286311976E-2</v>
      </c>
    </row>
    <row r="15" spans="2:14">
      <c r="B15" s="101">
        <v>13</v>
      </c>
      <c r="C15" s="2">
        <v>1972</v>
      </c>
      <c r="D15" s="104">
        <v>16.100000000000001</v>
      </c>
      <c r="E15" s="2">
        <v>20.7</v>
      </c>
      <c r="F15" s="103"/>
      <c r="G15" s="33">
        <f t="shared" si="0"/>
        <v>2.6538461538461537</v>
      </c>
      <c r="H15" s="2">
        <v>1.47</v>
      </c>
      <c r="I15" s="108">
        <f t="shared" si="1"/>
        <v>0.55391304347826087</v>
      </c>
      <c r="J15" s="109">
        <f t="shared" si="2"/>
        <v>0.10936664105252436</v>
      </c>
      <c r="K15" s="109">
        <f t="shared" si="3"/>
        <v>1.1961062175111706E-2</v>
      </c>
      <c r="M15" s="110">
        <f t="shared" si="4"/>
        <v>0.71217391304347821</v>
      </c>
      <c r="N15" s="111">
        <f t="shared" si="5"/>
        <v>2.521467232139591E-2</v>
      </c>
    </row>
    <row r="16" spans="2:14">
      <c r="B16" s="101">
        <v>14</v>
      </c>
      <c r="C16" s="2">
        <v>1973</v>
      </c>
      <c r="D16" s="104">
        <v>17</v>
      </c>
      <c r="E16" s="2">
        <v>21.4</v>
      </c>
      <c r="F16" s="103"/>
      <c r="G16" s="33">
        <f t="shared" si="0"/>
        <v>2.7435897435897436</v>
      </c>
      <c r="H16" s="2">
        <v>1.46</v>
      </c>
      <c r="I16" s="108">
        <f t="shared" si="1"/>
        <v>0.53214953271028032</v>
      </c>
      <c r="J16" s="109">
        <f t="shared" si="2"/>
        <v>8.7603130284543806E-2</v>
      </c>
      <c r="K16" s="109">
        <f t="shared" si="3"/>
        <v>7.6743084356507563E-3</v>
      </c>
      <c r="M16" s="110">
        <f t="shared" si="4"/>
        <v>0.66988235294117637</v>
      </c>
      <c r="N16" s="111">
        <f t="shared" si="5"/>
        <v>1.3572185996208483E-2</v>
      </c>
    </row>
    <row r="17" spans="2:14">
      <c r="B17" s="101">
        <v>15</v>
      </c>
      <c r="C17" s="38">
        <v>1974</v>
      </c>
      <c r="D17" s="3">
        <v>16.899999999999999</v>
      </c>
      <c r="E17" s="38">
        <v>21.2</v>
      </c>
      <c r="F17" s="38"/>
      <c r="G17" s="112">
        <f t="shared" si="0"/>
        <v>2.7179487179487181</v>
      </c>
      <c r="H17" s="38">
        <v>0.68</v>
      </c>
      <c r="I17" s="113">
        <f t="shared" si="1"/>
        <v>0.25018867924528304</v>
      </c>
      <c r="J17" s="109">
        <f t="shared" si="2"/>
        <v>-0.19435772318045347</v>
      </c>
      <c r="K17" s="109">
        <f t="shared" si="3"/>
        <v>3.7774924559889782E-2</v>
      </c>
      <c r="M17" s="110">
        <f t="shared" si="4"/>
        <v>0.31384615384615389</v>
      </c>
      <c r="N17" s="111">
        <f t="shared" si="5"/>
        <v>5.7377722275618263E-2</v>
      </c>
    </row>
    <row r="18" spans="2:14">
      <c r="B18" s="101">
        <v>16</v>
      </c>
      <c r="C18" s="2">
        <v>1975</v>
      </c>
      <c r="D18" s="104">
        <v>16.899999999999999</v>
      </c>
      <c r="E18" s="2">
        <v>21.3</v>
      </c>
      <c r="F18" s="103"/>
      <c r="G18" s="33">
        <f t="shared" si="0"/>
        <v>2.7307692307692308</v>
      </c>
      <c r="H18" s="2">
        <v>1.23</v>
      </c>
      <c r="I18" s="108">
        <f t="shared" si="1"/>
        <v>0.45042253521126757</v>
      </c>
      <c r="J18" s="109">
        <f t="shared" si="2"/>
        <v>5.876132785531063E-3</v>
      </c>
      <c r="K18" s="109">
        <f t="shared" si="3"/>
        <v>3.452893651319305E-5</v>
      </c>
      <c r="M18" s="110">
        <f t="shared" si="4"/>
        <v>0.56769230769230772</v>
      </c>
      <c r="N18" s="111">
        <f t="shared" si="5"/>
        <v>2.0476694331719879E-4</v>
      </c>
    </row>
    <row r="19" spans="2:14">
      <c r="B19" s="101">
        <v>17</v>
      </c>
      <c r="C19" s="2">
        <v>1976</v>
      </c>
      <c r="D19" s="104">
        <v>17.899999999999999</v>
      </c>
      <c r="E19" s="2">
        <v>22.2</v>
      </c>
      <c r="F19" s="103"/>
      <c r="G19" s="33">
        <f t="shared" si="0"/>
        <v>2.8461538461538463</v>
      </c>
      <c r="H19" s="2">
        <v>0.97</v>
      </c>
      <c r="I19" s="108">
        <f t="shared" si="1"/>
        <v>0.34081081081081077</v>
      </c>
      <c r="J19" s="109">
        <f t="shared" si="2"/>
        <v>-0.10373559161492574</v>
      </c>
      <c r="K19" s="109">
        <f t="shared" si="3"/>
        <v>1.076107296769865E-2</v>
      </c>
      <c r="M19" s="110">
        <f t="shared" si="4"/>
        <v>0.42268156424581005</v>
      </c>
      <c r="N19" s="111">
        <f t="shared" si="5"/>
        <v>1.7082767971296237E-2</v>
      </c>
    </row>
    <row r="20" spans="2:14">
      <c r="B20" s="101">
        <v>18</v>
      </c>
      <c r="C20" s="2">
        <v>1977</v>
      </c>
      <c r="D20" s="104">
        <v>18.399999999999999</v>
      </c>
      <c r="E20" s="2">
        <v>22.8</v>
      </c>
      <c r="G20" s="33">
        <f t="shared" si="0"/>
        <v>2.9230769230769234</v>
      </c>
      <c r="H20" s="2">
        <v>1.92</v>
      </c>
      <c r="I20" s="108">
        <f t="shared" si="1"/>
        <v>0.65684210526315778</v>
      </c>
      <c r="J20" s="109">
        <f t="shared" si="2"/>
        <v>0.21229570283742127</v>
      </c>
      <c r="K20" s="109">
        <f t="shared" si="3"/>
        <v>4.5069465443234681E-2</v>
      </c>
      <c r="M20" s="110">
        <f t="shared" si="4"/>
        <v>0.81391304347826077</v>
      </c>
      <c r="N20" s="111">
        <f t="shared" si="5"/>
        <v>6.7876097579001551E-2</v>
      </c>
    </row>
    <row r="21" spans="2:14">
      <c r="B21" s="101">
        <v>19</v>
      </c>
      <c r="C21" s="2">
        <v>1978</v>
      </c>
      <c r="D21" s="104">
        <v>18.899999999999999</v>
      </c>
      <c r="E21" s="2">
        <v>23.1</v>
      </c>
      <c r="G21" s="33">
        <f t="shared" si="0"/>
        <v>2.9615384615384617</v>
      </c>
      <c r="H21" s="2">
        <v>1.29</v>
      </c>
      <c r="I21" s="108">
        <f t="shared" si="1"/>
        <v>0.43558441558441557</v>
      </c>
      <c r="J21" s="109">
        <f t="shared" si="2"/>
        <v>-8.9619868413209347E-3</v>
      </c>
      <c r="K21" s="109">
        <f t="shared" si="3"/>
        <v>8.031720814400958E-5</v>
      </c>
      <c r="M21" s="110">
        <f t="shared" si="4"/>
        <v>0.5323809523809524</v>
      </c>
      <c r="N21" s="111">
        <f t="shared" si="5"/>
        <v>4.4107036351362383E-4</v>
      </c>
    </row>
    <row r="22" spans="2:14">
      <c r="B22" s="101">
        <v>20</v>
      </c>
      <c r="C22" s="2">
        <v>1979</v>
      </c>
      <c r="D22" s="104">
        <v>19.5</v>
      </c>
      <c r="E22" s="2">
        <v>23.5</v>
      </c>
      <c r="G22" s="33">
        <f t="shared" si="0"/>
        <v>3.0128205128205128</v>
      </c>
      <c r="H22" s="2">
        <v>2.14</v>
      </c>
      <c r="I22" s="108">
        <f t="shared" si="1"/>
        <v>0.71029787234042563</v>
      </c>
      <c r="J22" s="109">
        <f t="shared" si="2"/>
        <v>0.26575146991468912</v>
      </c>
      <c r="K22" s="109">
        <f t="shared" si="3"/>
        <v>7.062384376181792E-2</v>
      </c>
      <c r="M22" s="110">
        <f t="shared" si="4"/>
        <v>0.85600000000000009</v>
      </c>
      <c r="N22" s="111">
        <f t="shared" si="5"/>
        <v>9.1577274056561839E-2</v>
      </c>
    </row>
    <row r="23" spans="2:14">
      <c r="B23" s="101">
        <v>21</v>
      </c>
      <c r="C23" s="2">
        <v>1980</v>
      </c>
      <c r="D23" s="104">
        <v>19.3</v>
      </c>
      <c r="E23" s="2">
        <v>23.4</v>
      </c>
      <c r="G23" s="33">
        <f t="shared" si="0"/>
        <v>3</v>
      </c>
      <c r="H23" s="2">
        <v>1.71</v>
      </c>
      <c r="I23" s="108">
        <f t="shared" si="1"/>
        <v>0.56999999999999995</v>
      </c>
      <c r="J23" s="109">
        <f t="shared" si="2"/>
        <v>0.12545359757426344</v>
      </c>
      <c r="K23" s="109">
        <f t="shared" si="3"/>
        <v>1.5738605144325239E-2</v>
      </c>
      <c r="M23" s="110">
        <f t="shared" si="4"/>
        <v>0.69108808290155432</v>
      </c>
      <c r="N23" s="111">
        <f t="shared" si="5"/>
        <v>1.8962792409925416E-2</v>
      </c>
    </row>
    <row r="24" spans="2:14">
      <c r="B24" s="101">
        <v>22</v>
      </c>
      <c r="C24" s="2">
        <v>1981</v>
      </c>
      <c r="D24" s="104">
        <v>18.899999999999999</v>
      </c>
      <c r="E24" s="2">
        <v>23.3</v>
      </c>
      <c r="G24" s="33">
        <f t="shared" si="0"/>
        <v>2.9871794871794872</v>
      </c>
      <c r="H24" s="2">
        <v>1.1499999999999999</v>
      </c>
      <c r="I24" s="108">
        <f t="shared" si="1"/>
        <v>0.38497854077253213</v>
      </c>
      <c r="J24" s="109">
        <f t="shared" si="2"/>
        <v>-5.9567861653204379E-2</v>
      </c>
      <c r="K24" s="109">
        <f t="shared" si="3"/>
        <v>3.5483301419352966E-3</v>
      </c>
      <c r="M24" s="110">
        <f t="shared" si="4"/>
        <v>0.47460317460317458</v>
      </c>
      <c r="N24" s="111">
        <f t="shared" si="5"/>
        <v>6.2062022201329345E-3</v>
      </c>
    </row>
    <row r="25" spans="2:14">
      <c r="B25" s="101">
        <v>23</v>
      </c>
      <c r="C25" s="2">
        <v>1982</v>
      </c>
      <c r="D25" s="104">
        <v>18.7</v>
      </c>
      <c r="E25" s="2">
        <v>23.1</v>
      </c>
      <c r="G25" s="33">
        <f t="shared" si="0"/>
        <v>2.9615384615384617</v>
      </c>
      <c r="H25" s="2">
        <v>0.99</v>
      </c>
      <c r="I25" s="108">
        <f t="shared" si="1"/>
        <v>0.33428571428571424</v>
      </c>
      <c r="J25" s="109">
        <f t="shared" si="2"/>
        <v>-0.11026068814002227</v>
      </c>
      <c r="K25" s="109">
        <f t="shared" si="3"/>
        <v>1.2157419349111248E-2</v>
      </c>
      <c r="M25" s="110">
        <f t="shared" si="4"/>
        <v>0.41294117647058826</v>
      </c>
      <c r="N25" s="111">
        <f t="shared" si="5"/>
        <v>1.9723801205414265E-2</v>
      </c>
    </row>
    <row r="26" spans="2:14">
      <c r="B26" s="101">
        <v>24</v>
      </c>
      <c r="C26" s="2">
        <v>1983</v>
      </c>
      <c r="D26" s="104">
        <v>18.8</v>
      </c>
      <c r="E26" s="2">
        <v>23.6</v>
      </c>
      <c r="G26" s="33">
        <f t="shared" si="0"/>
        <v>3.025641025641026</v>
      </c>
      <c r="H26" s="2">
        <v>1.84</v>
      </c>
      <c r="I26" s="108">
        <f t="shared" si="1"/>
        <v>0.60813559322033894</v>
      </c>
      <c r="J26" s="109">
        <f t="shared" si="2"/>
        <v>0.16358919079460243</v>
      </c>
      <c r="K26" s="109">
        <f t="shared" si="3"/>
        <v>2.6761423344832839E-2</v>
      </c>
      <c r="M26" s="110">
        <f t="shared" si="4"/>
        <v>0.76340425531914891</v>
      </c>
      <c r="N26" s="111">
        <f t="shared" si="5"/>
        <v>4.4109084094727767E-2</v>
      </c>
    </row>
    <row r="27" spans="2:14">
      <c r="B27" s="101">
        <v>25</v>
      </c>
      <c r="C27" s="2">
        <v>1984</v>
      </c>
      <c r="D27" s="104">
        <v>19.5</v>
      </c>
      <c r="E27" s="2">
        <v>24.8</v>
      </c>
      <c r="G27" s="33">
        <f t="shared" si="0"/>
        <v>3.1794871794871797</v>
      </c>
      <c r="H27" s="2">
        <v>1.23</v>
      </c>
      <c r="I27" s="108">
        <f t="shared" si="1"/>
        <v>0.38685483870967741</v>
      </c>
      <c r="J27" s="109">
        <f t="shared" si="2"/>
        <v>-5.7691563716059102E-2</v>
      </c>
      <c r="K27" s="109">
        <f t="shared" si="3"/>
        <v>3.328316524004107E-3</v>
      </c>
      <c r="M27" s="110">
        <f t="shared" si="4"/>
        <v>0.49199999999999999</v>
      </c>
      <c r="N27" s="111">
        <f t="shared" si="5"/>
        <v>3.7678269754856421E-3</v>
      </c>
    </row>
    <row r="28" spans="2:14">
      <c r="B28" s="101">
        <v>26</v>
      </c>
      <c r="C28" s="2">
        <v>1985</v>
      </c>
      <c r="D28" s="104">
        <v>20.100000000000001</v>
      </c>
      <c r="E28" s="2">
        <v>25.2</v>
      </c>
      <c r="G28" s="33">
        <f t="shared" si="0"/>
        <v>3.2307692307692308</v>
      </c>
      <c r="H28" s="2">
        <v>1.65</v>
      </c>
      <c r="I28" s="108">
        <f t="shared" si="1"/>
        <v>0.51071428571428568</v>
      </c>
      <c r="J28" s="109">
        <f t="shared" si="2"/>
        <v>6.6167883288549167E-2</v>
      </c>
      <c r="K28" s="109">
        <f t="shared" si="3"/>
        <v>4.3781887788870641E-3</v>
      </c>
      <c r="M28" s="110">
        <f t="shared" si="4"/>
        <v>0.64029850746268646</v>
      </c>
      <c r="N28" s="111">
        <f t="shared" si="5"/>
        <v>7.5543701660670945E-3</v>
      </c>
    </row>
    <row r="29" spans="2:14">
      <c r="B29" s="101">
        <v>27</v>
      </c>
      <c r="C29" s="2">
        <v>1986</v>
      </c>
      <c r="D29" s="104">
        <v>20.399999999999999</v>
      </c>
      <c r="E29" s="2">
        <v>25.6</v>
      </c>
      <c r="G29" s="33">
        <f t="shared" si="0"/>
        <v>3.2820512820512824</v>
      </c>
      <c r="H29" s="2">
        <v>1.01</v>
      </c>
      <c r="I29" s="108">
        <f t="shared" si="1"/>
        <v>0.30773437499999995</v>
      </c>
      <c r="J29" s="109">
        <f t="shared" si="2"/>
        <v>-0.13681202742573656</v>
      </c>
      <c r="K29" s="109">
        <f t="shared" si="3"/>
        <v>1.8717530848340491E-2</v>
      </c>
      <c r="M29" s="110">
        <f t="shared" si="4"/>
        <v>0.38617647058823529</v>
      </c>
      <c r="N29" s="111">
        <f t="shared" si="5"/>
        <v>2.7957898954643106E-2</v>
      </c>
    </row>
    <row r="30" spans="2:14">
      <c r="B30" s="101">
        <v>28</v>
      </c>
      <c r="C30" s="38">
        <v>1987</v>
      </c>
      <c r="D30" s="3">
        <v>21.1</v>
      </c>
      <c r="E30" s="2">
        <v>26.2</v>
      </c>
      <c r="G30" s="33">
        <f t="shared" si="0"/>
        <v>3.358974358974359</v>
      </c>
      <c r="H30" s="38">
        <v>2.66</v>
      </c>
      <c r="I30" s="114">
        <f t="shared" si="1"/>
        <v>0.7919083969465649</v>
      </c>
      <c r="J30" s="109">
        <f t="shared" si="2"/>
        <v>0.34736199452082839</v>
      </c>
      <c r="K30" s="109">
        <f t="shared" si="3"/>
        <v>0.12066035523748801</v>
      </c>
      <c r="M30" s="110">
        <f t="shared" si="4"/>
        <v>0.98331753554502366</v>
      </c>
      <c r="N30" s="111">
        <f t="shared" si="5"/>
        <v>0.18484402503884004</v>
      </c>
    </row>
    <row r="31" spans="2:14">
      <c r="B31" s="101">
        <v>29</v>
      </c>
      <c r="C31" s="2">
        <v>1988</v>
      </c>
      <c r="D31" s="104">
        <v>21.9</v>
      </c>
      <c r="E31" s="2">
        <v>27</v>
      </c>
      <c r="G31" s="33">
        <f t="shared" si="0"/>
        <v>3.4615384615384617</v>
      </c>
      <c r="H31" s="2">
        <v>2.17</v>
      </c>
      <c r="I31" s="108">
        <f t="shared" si="1"/>
        <v>0.62688888888888883</v>
      </c>
      <c r="J31" s="109">
        <f t="shared" si="2"/>
        <v>0.18234248646315232</v>
      </c>
      <c r="K31" s="109">
        <f t="shared" si="3"/>
        <v>3.324878236956489E-2</v>
      </c>
      <c r="M31" s="110">
        <f t="shared" si="4"/>
        <v>0.7728767123287672</v>
      </c>
      <c r="N31" s="111">
        <f t="shared" si="5"/>
        <v>4.8177653215166399E-2</v>
      </c>
    </row>
    <row r="32" spans="2:14">
      <c r="B32" s="101">
        <v>30</v>
      </c>
      <c r="C32" s="2">
        <v>1989</v>
      </c>
      <c r="D32" s="104">
        <v>22.2</v>
      </c>
      <c r="E32" s="2">
        <v>27.1</v>
      </c>
      <c r="G32" s="33">
        <f t="shared" si="0"/>
        <v>3.4743589743589745</v>
      </c>
      <c r="H32" s="2">
        <v>1.45</v>
      </c>
      <c r="I32" s="108">
        <f t="shared" si="1"/>
        <v>0.41734317343173427</v>
      </c>
      <c r="J32" s="109">
        <f t="shared" si="2"/>
        <v>-2.7203228994002238E-2</v>
      </c>
      <c r="K32" s="109">
        <f t="shared" si="3"/>
        <v>7.4001566770012404E-4</v>
      </c>
      <c r="M32" s="110">
        <f t="shared" si="4"/>
        <v>0.50945945945945947</v>
      </c>
      <c r="N32" s="111">
        <f t="shared" si="5"/>
        <v>1.9292447026545089E-3</v>
      </c>
    </row>
    <row r="33" spans="2:14">
      <c r="B33" s="101">
        <v>31</v>
      </c>
      <c r="C33" s="2">
        <v>1990</v>
      </c>
      <c r="D33" s="104">
        <v>22.5</v>
      </c>
      <c r="E33" s="2">
        <v>27.4</v>
      </c>
      <c r="G33" s="33">
        <f t="shared" si="0"/>
        <v>3.5128205128205128</v>
      </c>
      <c r="H33" s="2">
        <v>1.23</v>
      </c>
      <c r="I33" s="108">
        <f t="shared" si="1"/>
        <v>0.35014598540145986</v>
      </c>
      <c r="J33" s="109">
        <f t="shared" si="2"/>
        <v>-9.440041702427665E-2</v>
      </c>
      <c r="K33" s="109">
        <f t="shared" si="3"/>
        <v>8.9114387343573413E-3</v>
      </c>
      <c r="M33" s="110">
        <f t="shared" si="4"/>
        <v>0.4264</v>
      </c>
      <c r="N33" s="111">
        <f t="shared" si="5"/>
        <v>1.6124587721313675E-2</v>
      </c>
    </row>
    <row r="34" spans="2:14">
      <c r="B34" s="101">
        <v>32</v>
      </c>
      <c r="C34" s="2">
        <v>1991</v>
      </c>
      <c r="D34" s="104">
        <v>23</v>
      </c>
      <c r="E34" s="2">
        <v>27.8</v>
      </c>
      <c r="G34" s="33">
        <f t="shared" si="0"/>
        <v>3.5641025641025643</v>
      </c>
      <c r="H34" s="2">
        <v>0.75</v>
      </c>
      <c r="I34" s="108">
        <f t="shared" si="1"/>
        <v>0.21043165467625899</v>
      </c>
      <c r="J34" s="109">
        <f t="shared" si="2"/>
        <v>-0.23411474774947752</v>
      </c>
      <c r="K34" s="109">
        <f t="shared" si="3"/>
        <v>5.4809715113801491E-2</v>
      </c>
      <c r="M34" s="110">
        <f t="shared" si="4"/>
        <v>0.2543478260869565</v>
      </c>
      <c r="N34" s="111">
        <f t="shared" si="5"/>
        <v>8.9421812537406706E-2</v>
      </c>
    </row>
    <row r="35" spans="2:14">
      <c r="B35" s="101">
        <v>33</v>
      </c>
      <c r="C35" s="38">
        <v>1992</v>
      </c>
      <c r="D35" s="3">
        <v>22.4</v>
      </c>
      <c r="E35" s="2">
        <v>27.2</v>
      </c>
      <c r="G35" s="33">
        <f t="shared" ref="G35:G65" si="6">E35/7.8</f>
        <v>3.4871794871794872</v>
      </c>
      <c r="H35" s="38">
        <v>0.73</v>
      </c>
      <c r="I35" s="114">
        <f t="shared" ref="I35:I65" si="7">H35/G35</f>
        <v>0.20933823529411763</v>
      </c>
      <c r="J35" s="109">
        <f t="shared" ref="J35:J63" si="8">I35-$I$68</f>
        <v>-0.23520816713161888</v>
      </c>
      <c r="K35" s="109">
        <f t="shared" ref="K35:K63" si="9">J35*J35</f>
        <v>5.5322881885415558E-2</v>
      </c>
      <c r="M35" s="110">
        <f t="shared" ref="M35:M63" si="10">H35/(D35/7.8)</f>
        <v>0.25419642857142855</v>
      </c>
      <c r="N35" s="111">
        <f t="shared" ref="N35:N63" si="11">(M35-$M$66)*(M35-$M$66)</f>
        <v>8.9512381710636219E-2</v>
      </c>
    </row>
    <row r="36" spans="2:14">
      <c r="B36" s="101">
        <v>34</v>
      </c>
      <c r="C36" s="2">
        <v>1993</v>
      </c>
      <c r="D36" s="104">
        <v>22.6</v>
      </c>
      <c r="E36" s="2">
        <v>27.4</v>
      </c>
      <c r="G36" s="33">
        <f t="shared" si="6"/>
        <v>3.5128205128205128</v>
      </c>
      <c r="H36" s="2">
        <v>1.23</v>
      </c>
      <c r="I36" s="108">
        <f t="shared" si="7"/>
        <v>0.35014598540145986</v>
      </c>
      <c r="J36" s="109">
        <f t="shared" si="8"/>
        <v>-9.440041702427665E-2</v>
      </c>
      <c r="K36" s="109">
        <f t="shared" si="9"/>
        <v>8.9114387343573413E-3</v>
      </c>
      <c r="M36" s="110">
        <f t="shared" si="10"/>
        <v>0.42451327433628311</v>
      </c>
      <c r="N36" s="111">
        <f t="shared" si="11"/>
        <v>1.6607310219857462E-2</v>
      </c>
    </row>
    <row r="37" spans="2:14">
      <c r="B37" s="101">
        <v>35</v>
      </c>
      <c r="C37" s="2">
        <v>1994</v>
      </c>
      <c r="D37" s="104">
        <v>22.7</v>
      </c>
      <c r="E37" s="2">
        <v>28</v>
      </c>
      <c r="G37" s="33">
        <f t="shared" si="6"/>
        <v>3.5897435897435899</v>
      </c>
      <c r="H37" s="2">
        <v>1.67</v>
      </c>
      <c r="I37" s="108">
        <f t="shared" si="7"/>
        <v>0.46521428571428569</v>
      </c>
      <c r="J37" s="109">
        <f t="shared" si="8"/>
        <v>2.0667883288549183E-2</v>
      </c>
      <c r="K37" s="109">
        <f t="shared" si="9"/>
        <v>4.2716139962909057E-4</v>
      </c>
      <c r="M37" s="110">
        <f t="shared" si="10"/>
        <v>0.57383259911894269</v>
      </c>
      <c r="N37" s="111">
        <f t="shared" si="11"/>
        <v>4.1820133365789649E-4</v>
      </c>
    </row>
    <row r="38" spans="2:14">
      <c r="B38" s="101">
        <v>36</v>
      </c>
      <c r="C38" s="2">
        <v>1995</v>
      </c>
      <c r="D38" s="104">
        <v>23.2</v>
      </c>
      <c r="E38" s="2">
        <v>28.5</v>
      </c>
      <c r="G38" s="33">
        <f t="shared" si="6"/>
        <v>3.6538461538461537</v>
      </c>
      <c r="H38" s="2">
        <v>1.99</v>
      </c>
      <c r="I38" s="108">
        <f t="shared" si="7"/>
        <v>0.54463157894736847</v>
      </c>
      <c r="J38" s="109">
        <f t="shared" si="8"/>
        <v>0.10008517652163196</v>
      </c>
      <c r="K38" s="109">
        <f t="shared" si="9"/>
        <v>1.0017042559366229E-2</v>
      </c>
      <c r="M38" s="110">
        <f t="shared" si="10"/>
        <v>0.66905172413793101</v>
      </c>
      <c r="N38" s="111">
        <f t="shared" si="11"/>
        <v>1.3379339885599768E-2</v>
      </c>
    </row>
    <row r="39" spans="2:14">
      <c r="B39" s="101">
        <v>37</v>
      </c>
      <c r="C39" s="2">
        <v>1996</v>
      </c>
      <c r="D39" s="104">
        <v>23.9</v>
      </c>
      <c r="E39" s="2">
        <v>29.2</v>
      </c>
      <c r="G39" s="33">
        <f t="shared" si="6"/>
        <v>3.7435897435897436</v>
      </c>
      <c r="H39" s="2">
        <v>1.05</v>
      </c>
      <c r="I39" s="108">
        <f t="shared" si="7"/>
        <v>0.28047945205479452</v>
      </c>
      <c r="J39" s="109">
        <f t="shared" si="8"/>
        <v>-0.16406695037094199</v>
      </c>
      <c r="K39" s="109">
        <f t="shared" si="9"/>
        <v>2.6917964204021143E-2</v>
      </c>
      <c r="M39" s="110">
        <f t="shared" si="10"/>
        <v>0.34267782426778248</v>
      </c>
      <c r="N39" s="111">
        <f t="shared" si="11"/>
        <v>4.4396514162390502E-2</v>
      </c>
    </row>
    <row r="40" spans="2:14">
      <c r="B40" s="101">
        <v>38</v>
      </c>
      <c r="C40" s="2">
        <v>1997</v>
      </c>
      <c r="D40" s="104">
        <v>24</v>
      </c>
      <c r="E40" s="167">
        <v>31.1</v>
      </c>
      <c r="G40" s="33">
        <f t="shared" si="6"/>
        <v>3.9871794871794877</v>
      </c>
      <c r="H40" s="2">
        <v>1.97</v>
      </c>
      <c r="I40" s="108">
        <f t="shared" si="7"/>
        <v>0.49408360128617357</v>
      </c>
      <c r="J40" s="109">
        <f t="shared" si="8"/>
        <v>4.9537198860437059E-2</v>
      </c>
      <c r="K40" s="109">
        <f t="shared" si="9"/>
        <v>2.4539340709384865E-3</v>
      </c>
      <c r="M40" s="110">
        <f t="shared" si="10"/>
        <v>0.64024999999999999</v>
      </c>
      <c r="N40" s="111">
        <f t="shared" si="11"/>
        <v>7.5459403814459097E-3</v>
      </c>
    </row>
    <row r="41" spans="2:14">
      <c r="B41" s="101">
        <v>39</v>
      </c>
      <c r="C41" s="38">
        <v>1998</v>
      </c>
      <c r="D41" s="3">
        <v>23.9</v>
      </c>
      <c r="E41" s="38">
        <v>29.4</v>
      </c>
      <c r="F41" s="38"/>
      <c r="G41" s="112">
        <f t="shared" si="6"/>
        <v>3.7692307692307692</v>
      </c>
      <c r="H41" s="38">
        <v>2.84</v>
      </c>
      <c r="I41" s="113">
        <f t="shared" si="7"/>
        <v>0.75346938775510197</v>
      </c>
      <c r="J41" s="109">
        <f t="shared" si="8"/>
        <v>0.30892298532936546</v>
      </c>
      <c r="K41" s="109">
        <f t="shared" si="9"/>
        <v>9.5433410864807347E-2</v>
      </c>
      <c r="M41" s="110">
        <f t="shared" si="10"/>
        <v>0.92686192468619244</v>
      </c>
      <c r="N41" s="111">
        <f t="shared" si="11"/>
        <v>0.13948678532519221</v>
      </c>
    </row>
    <row r="42" spans="2:14">
      <c r="B42" s="101">
        <v>40</v>
      </c>
      <c r="C42" s="2">
        <v>1999</v>
      </c>
      <c r="D42" s="104">
        <v>24.4</v>
      </c>
      <c r="E42" s="183">
        <v>29.9</v>
      </c>
      <c r="G42" s="33">
        <f t="shared" si="6"/>
        <v>3.833333333333333</v>
      </c>
      <c r="H42" s="2">
        <v>1.35</v>
      </c>
      <c r="I42" s="108">
        <f t="shared" si="7"/>
        <v>0.35217391304347834</v>
      </c>
      <c r="J42" s="109">
        <f t="shared" si="8"/>
        <v>-9.2372489382258172E-2</v>
      </c>
      <c r="K42" s="109">
        <f t="shared" si="9"/>
        <v>8.5326767946753979E-3</v>
      </c>
      <c r="M42" s="110">
        <f t="shared" si="10"/>
        <v>0.43155737704918035</v>
      </c>
      <c r="N42" s="111">
        <f t="shared" si="11"/>
        <v>1.484139168051324E-2</v>
      </c>
    </row>
    <row r="43" spans="2:14">
      <c r="B43" s="101">
        <v>41</v>
      </c>
      <c r="C43" s="2">
        <v>2000</v>
      </c>
      <c r="D43" s="104">
        <v>25.1</v>
      </c>
      <c r="E43" s="183">
        <v>30.3</v>
      </c>
      <c r="G43" s="33">
        <f t="shared" si="6"/>
        <v>3.8846153846153846</v>
      </c>
      <c r="H43" s="2">
        <v>1.24</v>
      </c>
      <c r="I43" s="108">
        <f t="shared" si="7"/>
        <v>0.31920792079207921</v>
      </c>
      <c r="J43" s="109">
        <f t="shared" si="8"/>
        <v>-0.12533848163365729</v>
      </c>
      <c r="K43" s="109">
        <f t="shared" si="9"/>
        <v>1.5709734978230649E-2</v>
      </c>
      <c r="M43" s="110">
        <f t="shared" si="10"/>
        <v>0.38533864541832669</v>
      </c>
      <c r="N43" s="111">
        <f t="shared" si="11"/>
        <v>2.823877995953486E-2</v>
      </c>
    </row>
    <row r="44" spans="2:14">
      <c r="B44" s="101">
        <v>42</v>
      </c>
      <c r="C44" s="2">
        <v>2001</v>
      </c>
      <c r="D44" s="104">
        <v>25.3</v>
      </c>
      <c r="E44" s="183">
        <v>30.1</v>
      </c>
      <c r="G44" s="33">
        <f t="shared" si="6"/>
        <v>3.858974358974359</v>
      </c>
      <c r="H44" s="2">
        <v>1.85</v>
      </c>
      <c r="I44" s="108">
        <f t="shared" si="7"/>
        <v>0.47940199335548173</v>
      </c>
      <c r="J44" s="109">
        <f t="shared" si="8"/>
        <v>3.4855590929745217E-2</v>
      </c>
      <c r="K44" s="109">
        <f t="shared" si="9"/>
        <v>1.2149122190617371E-3</v>
      </c>
      <c r="M44" s="110">
        <f t="shared" si="10"/>
        <v>0.57035573122529648</v>
      </c>
      <c r="N44" s="111">
        <f t="shared" si="11"/>
        <v>2.8808624545691267E-4</v>
      </c>
    </row>
    <row r="45" spans="2:14">
      <c r="B45" s="101">
        <v>43</v>
      </c>
      <c r="C45" s="2">
        <v>2002</v>
      </c>
      <c r="D45" s="104">
        <v>25.9</v>
      </c>
      <c r="E45" s="183">
        <v>31.1</v>
      </c>
      <c r="G45" s="33">
        <f t="shared" si="6"/>
        <v>3.9871794871794877</v>
      </c>
      <c r="H45" s="2">
        <v>2.37</v>
      </c>
      <c r="I45" s="108">
        <f t="shared" si="7"/>
        <v>0.59440514469453376</v>
      </c>
      <c r="J45" s="109">
        <f t="shared" si="8"/>
        <v>0.14985874226879725</v>
      </c>
      <c r="K45" s="109">
        <f t="shared" si="9"/>
        <v>2.2457642634385801E-2</v>
      </c>
      <c r="M45" s="110">
        <f t="shared" si="10"/>
        <v>0.71374517374517388</v>
      </c>
      <c r="N45" s="111">
        <f t="shared" si="11"/>
        <v>2.571614619465399E-2</v>
      </c>
    </row>
    <row r="46" spans="2:14">
      <c r="B46" s="101">
        <v>44</v>
      </c>
      <c r="C46" s="2">
        <v>2003</v>
      </c>
      <c r="D46" s="104">
        <v>27.3</v>
      </c>
      <c r="E46" s="183">
        <v>32.9</v>
      </c>
      <c r="G46" s="33">
        <f t="shared" si="6"/>
        <v>4.2179487179487181</v>
      </c>
      <c r="H46" s="2">
        <v>2.2799999999999998</v>
      </c>
      <c r="I46" s="108">
        <f t="shared" si="7"/>
        <v>0.54054711246200604</v>
      </c>
      <c r="J46" s="109">
        <f t="shared" si="8"/>
        <v>9.6000710036269532E-2</v>
      </c>
      <c r="K46" s="109">
        <f t="shared" si="9"/>
        <v>9.2161363274679015E-3</v>
      </c>
      <c r="M46" s="110">
        <f t="shared" si="10"/>
        <v>0.65142857142857136</v>
      </c>
      <c r="N46" s="111">
        <f t="shared" si="11"/>
        <v>9.6130070941987267E-3</v>
      </c>
    </row>
    <row r="47" spans="2:14">
      <c r="B47" s="101">
        <v>45</v>
      </c>
      <c r="C47" s="2">
        <v>2004</v>
      </c>
      <c r="D47" s="104">
        <v>28.2</v>
      </c>
      <c r="E47" s="183">
        <v>33.6</v>
      </c>
      <c r="G47" s="33">
        <f t="shared" si="6"/>
        <v>4.3076923076923084</v>
      </c>
      <c r="H47" s="2">
        <v>1.56</v>
      </c>
      <c r="I47" s="108">
        <f t="shared" si="7"/>
        <v>0.3621428571428571</v>
      </c>
      <c r="J47" s="109">
        <f t="shared" si="8"/>
        <v>-8.2403545282879409E-2</v>
      </c>
      <c r="K47" s="109">
        <f t="shared" si="9"/>
        <v>6.790344275187557E-3</v>
      </c>
      <c r="M47" s="110">
        <f t="shared" si="10"/>
        <v>0.43148936170212765</v>
      </c>
      <c r="N47" s="111">
        <f t="shared" si="11"/>
        <v>1.4857968279997549E-2</v>
      </c>
    </row>
    <row r="48" spans="2:14">
      <c r="B48" s="101">
        <v>46</v>
      </c>
      <c r="C48" s="2">
        <v>2005</v>
      </c>
      <c r="D48" s="104">
        <v>29.2</v>
      </c>
      <c r="E48" s="183">
        <v>33.9</v>
      </c>
      <c r="G48" s="33">
        <f t="shared" si="6"/>
        <v>4.3461538461538458</v>
      </c>
      <c r="H48" s="2">
        <v>2.46</v>
      </c>
      <c r="I48" s="108">
        <f t="shared" si="7"/>
        <v>0.56601769911504429</v>
      </c>
      <c r="J48" s="109">
        <f t="shared" si="8"/>
        <v>0.12147129668930778</v>
      </c>
      <c r="K48" s="109">
        <f t="shared" si="9"/>
        <v>1.4755275919381836E-2</v>
      </c>
      <c r="M48" s="110">
        <f t="shared" si="10"/>
        <v>0.65712328767123285</v>
      </c>
      <c r="N48" s="111">
        <f t="shared" si="11"/>
        <v>1.076212454456974E-2</v>
      </c>
    </row>
    <row r="49" spans="2:14">
      <c r="B49" s="101">
        <v>47</v>
      </c>
      <c r="C49" s="2">
        <v>2006</v>
      </c>
      <c r="D49" s="104">
        <v>30.1</v>
      </c>
      <c r="E49" s="183">
        <v>35.200000000000003</v>
      </c>
      <c r="G49" s="33">
        <f t="shared" si="6"/>
        <v>4.5128205128205137</v>
      </c>
      <c r="H49" s="2">
        <v>1.77</v>
      </c>
      <c r="I49" s="108">
        <f t="shared" si="7"/>
        <v>0.39221590909090903</v>
      </c>
      <c r="J49" s="109">
        <f t="shared" si="8"/>
        <v>-5.2330493334827477E-2</v>
      </c>
      <c r="K49" s="109">
        <f t="shared" si="9"/>
        <v>2.7384805326664229E-3</v>
      </c>
      <c r="M49" s="110">
        <f t="shared" si="10"/>
        <v>0.45867109634551495</v>
      </c>
      <c r="N49" s="111">
        <f t="shared" si="11"/>
        <v>8.9702741593666348E-3</v>
      </c>
    </row>
    <row r="50" spans="2:14">
      <c r="B50" s="101">
        <v>48</v>
      </c>
      <c r="C50" s="2">
        <v>2007</v>
      </c>
      <c r="D50" s="104">
        <v>31</v>
      </c>
      <c r="E50" s="183">
        <v>35.4</v>
      </c>
      <c r="G50" s="33">
        <f t="shared" si="6"/>
        <v>4.5384615384615383</v>
      </c>
      <c r="H50" s="2">
        <v>2.13</v>
      </c>
      <c r="I50" s="108">
        <f t="shared" si="7"/>
        <v>0.46932203389830507</v>
      </c>
      <c r="J50" s="109">
        <f t="shared" si="8"/>
        <v>2.477563147256856E-2</v>
      </c>
      <c r="K50" s="109">
        <f t="shared" si="9"/>
        <v>6.1383191486452974E-4</v>
      </c>
      <c r="M50" s="110">
        <f t="shared" si="10"/>
        <v>0.53593548387096768</v>
      </c>
      <c r="N50" s="111">
        <f t="shared" si="11"/>
        <v>3.0440282555367306E-4</v>
      </c>
    </row>
    <row r="51" spans="2:14">
      <c r="B51" s="101">
        <v>49</v>
      </c>
      <c r="C51" s="2">
        <v>2008</v>
      </c>
      <c r="D51" s="104">
        <v>31.6</v>
      </c>
      <c r="E51" s="183">
        <v>36.200000000000003</v>
      </c>
      <c r="G51" s="33">
        <f t="shared" si="6"/>
        <v>4.6410256410256414</v>
      </c>
      <c r="H51" s="2">
        <v>1.78</v>
      </c>
      <c r="I51" s="108">
        <f t="shared" si="7"/>
        <v>0.3835359116022099</v>
      </c>
      <c r="J51" s="109">
        <f t="shared" si="8"/>
        <v>-6.1010490823526609E-2</v>
      </c>
      <c r="K51" s="109">
        <f t="shared" si="9"/>
        <v>3.7222799905276245E-3</v>
      </c>
      <c r="M51" s="110">
        <f t="shared" si="10"/>
        <v>0.43936708860759488</v>
      </c>
      <c r="N51" s="111">
        <f t="shared" si="11"/>
        <v>1.2999543139911415E-2</v>
      </c>
    </row>
    <row r="52" spans="2:14">
      <c r="B52" s="101">
        <v>50</v>
      </c>
      <c r="C52" s="2">
        <v>2009</v>
      </c>
      <c r="D52" s="104">
        <v>31</v>
      </c>
      <c r="E52" s="183">
        <v>36.1</v>
      </c>
      <c r="F52" s="184" t="s">
        <v>71</v>
      </c>
      <c r="G52" s="33">
        <f t="shared" si="6"/>
        <v>4.6282051282051286</v>
      </c>
      <c r="H52" s="2">
        <v>1.58</v>
      </c>
      <c r="I52" s="108">
        <f t="shared" si="7"/>
        <v>0.34138504155124649</v>
      </c>
      <c r="J52" s="109">
        <f t="shared" si="8"/>
        <v>-0.10316136087449002</v>
      </c>
      <c r="K52" s="109">
        <f t="shared" si="9"/>
        <v>1.0642266377476759E-2</v>
      </c>
      <c r="M52" s="110">
        <f t="shared" si="10"/>
        <v>0.3975483870967742</v>
      </c>
      <c r="N52" s="111">
        <f t="shared" si="11"/>
        <v>2.4284310524401262E-2</v>
      </c>
    </row>
    <row r="53" spans="2:14">
      <c r="B53" s="101">
        <v>51</v>
      </c>
      <c r="C53" s="2">
        <v>2010</v>
      </c>
      <c r="D53" s="104">
        <v>32.799999999999997</v>
      </c>
      <c r="E53" s="183">
        <v>37.6</v>
      </c>
      <c r="F53" s="185">
        <f>SUM(E42:E53)</f>
        <v>402.3</v>
      </c>
      <c r="G53" s="33">
        <f t="shared" si="6"/>
        <v>4.8205128205128212</v>
      </c>
      <c r="H53" s="2">
        <v>2.42</v>
      </c>
      <c r="I53" s="108">
        <f t="shared" si="7"/>
        <v>0.50202127659574458</v>
      </c>
      <c r="J53" s="109">
        <f t="shared" si="8"/>
        <v>5.7474874170008072E-2</v>
      </c>
      <c r="K53" s="109">
        <f t="shared" si="9"/>
        <v>3.3033611608582611E-3</v>
      </c>
      <c r="M53" s="110">
        <f t="shared" si="10"/>
        <v>0.57548780487804874</v>
      </c>
      <c r="N53" s="111">
        <f t="shared" si="11"/>
        <v>4.8863886090749938E-4</v>
      </c>
    </row>
    <row r="54" spans="2:14">
      <c r="B54" s="101">
        <v>52</v>
      </c>
      <c r="C54" s="2">
        <v>2011</v>
      </c>
      <c r="D54" s="104">
        <v>33.9</v>
      </c>
      <c r="E54" s="2">
        <v>36.799999999999997</v>
      </c>
      <c r="G54" s="33">
        <f t="shared" si="6"/>
        <v>4.7179487179487181</v>
      </c>
      <c r="H54" s="2">
        <v>1.68</v>
      </c>
      <c r="I54" s="108">
        <f t="shared" si="7"/>
        <v>0.35608695652173911</v>
      </c>
      <c r="J54" s="109">
        <f t="shared" si="8"/>
        <v>-8.8459445903997402E-2</v>
      </c>
      <c r="K54" s="109">
        <f t="shared" si="9"/>
        <v>7.8250735696422432E-3</v>
      </c>
      <c r="M54" s="110">
        <f t="shared" si="10"/>
        <v>0.38654867256637171</v>
      </c>
      <c r="N54" s="111">
        <f t="shared" si="11"/>
        <v>2.7833568564136185E-2</v>
      </c>
    </row>
    <row r="55" spans="2:14">
      <c r="B55" s="101">
        <v>53</v>
      </c>
      <c r="C55" s="2">
        <v>2012</v>
      </c>
      <c r="D55" s="104">
        <v>34.4</v>
      </c>
      <c r="E55" s="2">
        <v>39.200000000000003</v>
      </c>
      <c r="G55" s="33">
        <f t="shared" si="6"/>
        <v>5.0256410256410264</v>
      </c>
      <c r="H55" s="2">
        <v>2.41</v>
      </c>
      <c r="I55" s="108">
        <f t="shared" si="7"/>
        <v>0.47954081632653056</v>
      </c>
      <c r="J55" s="109">
        <f t="shared" si="8"/>
        <v>3.4994413900794052E-2</v>
      </c>
      <c r="K55" s="109">
        <f t="shared" si="9"/>
        <v>1.2246090042600879E-3</v>
      </c>
      <c r="M55" s="110">
        <f t="shared" si="10"/>
        <v>0.54645348837209307</v>
      </c>
      <c r="N55" s="111">
        <f t="shared" si="11"/>
        <v>4.8012970937014938E-5</v>
      </c>
    </row>
    <row r="56" spans="2:14">
      <c r="B56" s="101">
        <v>54</v>
      </c>
      <c r="C56" s="2">
        <v>2013</v>
      </c>
      <c r="D56" s="104">
        <v>34.6</v>
      </c>
      <c r="E56" s="2">
        <v>39.299999999999997</v>
      </c>
      <c r="G56" s="33">
        <f t="shared" si="6"/>
        <v>5.0384615384615383</v>
      </c>
      <c r="H56" s="2">
        <v>2.4500000000000002</v>
      </c>
      <c r="I56" s="108">
        <f t="shared" si="7"/>
        <v>0.48625954198473287</v>
      </c>
      <c r="J56" s="109">
        <f t="shared" si="8"/>
        <v>4.1713139558996359E-2</v>
      </c>
      <c r="K56" s="109">
        <f t="shared" si="9"/>
        <v>1.7399860118683069E-3</v>
      </c>
      <c r="M56" s="110">
        <f t="shared" si="10"/>
        <v>0.55231213872832374</v>
      </c>
      <c r="N56" s="111">
        <f t="shared" si="11"/>
        <v>1.1459465012104448E-6</v>
      </c>
    </row>
    <row r="57" spans="2:14">
      <c r="B57" s="101">
        <v>55</v>
      </c>
      <c r="C57" s="2">
        <v>2014</v>
      </c>
      <c r="D57" s="104">
        <v>34.9</v>
      </c>
      <c r="E57" s="2">
        <v>39.799999999999997</v>
      </c>
      <c r="G57" s="33">
        <f t="shared" si="6"/>
        <v>5.1025641025641022</v>
      </c>
      <c r="H57" s="2">
        <v>2.04</v>
      </c>
      <c r="I57" s="108">
        <f t="shared" si="7"/>
        <v>0.39979899497487442</v>
      </c>
      <c r="J57" s="109">
        <f t="shared" si="8"/>
        <v>-4.4747407450862087E-2</v>
      </c>
      <c r="K57" s="109">
        <f t="shared" si="9"/>
        <v>2.0023304735734678E-3</v>
      </c>
      <c r="M57" s="110">
        <f t="shared" si="10"/>
        <v>0.45593123209169056</v>
      </c>
      <c r="N57" s="111">
        <f t="shared" si="11"/>
        <v>9.4967744935109261E-3</v>
      </c>
    </row>
    <row r="58" spans="2:14">
      <c r="B58" s="101">
        <v>56</v>
      </c>
      <c r="C58" s="2">
        <v>2015</v>
      </c>
      <c r="D58" s="104">
        <v>34.799999999999997</v>
      </c>
      <c r="E58" s="2">
        <v>40.200000000000003</v>
      </c>
      <c r="G58" s="33">
        <f t="shared" si="6"/>
        <v>5.1538461538461542</v>
      </c>
      <c r="H58" s="2">
        <v>2.96</v>
      </c>
      <c r="I58" s="108">
        <f t="shared" si="7"/>
        <v>0.57432835820895523</v>
      </c>
      <c r="J58" s="109">
        <f t="shared" si="8"/>
        <v>0.12978195578321872</v>
      </c>
      <c r="K58" s="109">
        <f t="shared" si="9"/>
        <v>1.6843356046917338E-2</v>
      </c>
      <c r="M58" s="110">
        <f t="shared" si="10"/>
        <v>0.66344827586206889</v>
      </c>
      <c r="N58" s="111">
        <f t="shared" si="11"/>
        <v>1.2114446919450185E-2</v>
      </c>
    </row>
    <row r="59" spans="2:14">
      <c r="B59" s="101">
        <v>57</v>
      </c>
      <c r="C59" s="2">
        <v>2016</v>
      </c>
      <c r="D59" s="104">
        <v>34.799999999999997</v>
      </c>
      <c r="E59" s="2">
        <v>39.299999999999997</v>
      </c>
      <c r="G59" s="33">
        <f t="shared" si="6"/>
        <v>5.0384615384615383</v>
      </c>
      <c r="H59" s="2">
        <v>2.83</v>
      </c>
      <c r="I59" s="108">
        <f t="shared" si="7"/>
        <v>0.56167938931297712</v>
      </c>
      <c r="J59" s="109">
        <f t="shared" si="8"/>
        <v>0.11713298688724061</v>
      </c>
      <c r="K59" s="109">
        <f t="shared" si="9"/>
        <v>1.3720136617126481E-2</v>
      </c>
      <c r="M59" s="110">
        <f t="shared" si="10"/>
        <v>0.63431034482758619</v>
      </c>
      <c r="N59" s="111">
        <f t="shared" si="11"/>
        <v>6.5492954098600635E-3</v>
      </c>
    </row>
    <row r="60" spans="2:14">
      <c r="B60" s="101">
        <v>58</v>
      </c>
      <c r="C60" s="2">
        <v>2017</v>
      </c>
      <c r="D60" s="104">
        <v>35.4</v>
      </c>
      <c r="E60" s="2">
        <v>39.700000000000003</v>
      </c>
      <c r="G60" s="33">
        <f t="shared" si="6"/>
        <v>5.0897435897435903</v>
      </c>
      <c r="H60" s="2">
        <v>2.15</v>
      </c>
      <c r="I60" s="108">
        <f t="shared" si="7"/>
        <v>0.42241813602015105</v>
      </c>
      <c r="J60" s="109">
        <f t="shared" si="8"/>
        <v>-2.2128266405585462E-2</v>
      </c>
      <c r="K60" s="109">
        <f t="shared" si="9"/>
        <v>4.8966017411656215E-4</v>
      </c>
      <c r="M60" s="110">
        <f t="shared" si="10"/>
        <v>0.473728813559322</v>
      </c>
      <c r="N60" s="111">
        <f t="shared" si="11"/>
        <v>6.3447300969435719E-3</v>
      </c>
    </row>
    <row r="61" spans="2:14">
      <c r="B61" s="101">
        <v>59</v>
      </c>
      <c r="C61" s="2">
        <v>2018</v>
      </c>
      <c r="D61" s="104">
        <v>36.1</v>
      </c>
      <c r="E61" s="2">
        <v>40.200000000000003</v>
      </c>
      <c r="G61" s="33">
        <f t="shared" si="6"/>
        <v>5.1538461538461542</v>
      </c>
      <c r="H61" s="2">
        <v>2.37</v>
      </c>
      <c r="I61" s="108">
        <f t="shared" si="7"/>
        <v>0.45985074626865668</v>
      </c>
      <c r="J61" s="109">
        <f t="shared" si="8"/>
        <v>1.5304343842920176E-2</v>
      </c>
      <c r="K61" s="109">
        <f t="shared" si="9"/>
        <v>2.3422294046232869E-4</v>
      </c>
      <c r="M61" s="110">
        <f t="shared" si="10"/>
        <v>0.51207756232686974</v>
      </c>
      <c r="N61" s="111">
        <f t="shared" si="11"/>
        <v>1.7061084201819678E-3</v>
      </c>
    </row>
    <row r="62" spans="2:14">
      <c r="B62" s="101">
        <v>60</v>
      </c>
      <c r="C62" s="2">
        <v>2019</v>
      </c>
      <c r="D62" s="104">
        <v>36.299999999999997</v>
      </c>
      <c r="E62" s="2">
        <v>40.9</v>
      </c>
      <c r="G62" s="33">
        <f t="shared" si="6"/>
        <v>5.2435897435897436</v>
      </c>
      <c r="H62" s="2">
        <v>2.52</v>
      </c>
      <c r="I62" s="108">
        <f t="shared" si="7"/>
        <v>0.48058679706601465</v>
      </c>
      <c r="J62" s="109">
        <f t="shared" si="8"/>
        <v>3.6040394640278139E-2</v>
      </c>
      <c r="K62" s="109">
        <f t="shared" si="9"/>
        <v>1.2989100458269892E-3</v>
      </c>
      <c r="M62" s="110">
        <f t="shared" si="10"/>
        <v>0.54148760330578516</v>
      </c>
      <c r="N62" s="111">
        <f t="shared" si="11"/>
        <v>1.4149160381365328E-4</v>
      </c>
    </row>
    <row r="63" spans="2:14" ht="28.5" customHeight="1">
      <c r="B63" s="115">
        <v>61</v>
      </c>
      <c r="C63" s="116">
        <v>2020</v>
      </c>
      <c r="D63" s="117">
        <v>34.5</v>
      </c>
      <c r="E63" s="38">
        <v>38.5</v>
      </c>
      <c r="F63" s="38"/>
      <c r="G63" s="112">
        <f t="shared" si="6"/>
        <v>4.9358974358974361</v>
      </c>
      <c r="H63" s="38">
        <v>2.34</v>
      </c>
      <c r="I63" s="113">
        <f t="shared" si="7"/>
        <v>0.47407792207792204</v>
      </c>
      <c r="J63" s="118">
        <f t="shared" si="8"/>
        <v>2.9531519652185534E-2</v>
      </c>
      <c r="K63" s="118">
        <f t="shared" si="9"/>
        <v>8.7211065296742042E-4</v>
      </c>
      <c r="M63" s="110">
        <f t="shared" si="10"/>
        <v>0.5290434782608695</v>
      </c>
      <c r="N63" s="111">
        <f t="shared" si="11"/>
        <v>5.9239419229928879E-4</v>
      </c>
    </row>
    <row r="64" spans="2:14">
      <c r="B64" s="101">
        <v>62</v>
      </c>
      <c r="C64" s="2">
        <v>2021</v>
      </c>
      <c r="D64" s="104"/>
      <c r="E64" s="2">
        <v>40.200000000000003</v>
      </c>
      <c r="G64" s="33">
        <f t="shared" si="6"/>
        <v>5.1538461538461542</v>
      </c>
      <c r="H64" s="2">
        <v>2.4700000000000002</v>
      </c>
      <c r="I64" s="108">
        <f t="shared" si="7"/>
        <v>0.47925373134328358</v>
      </c>
      <c r="M64" s="119" t="s">
        <v>53</v>
      </c>
      <c r="N64" s="120">
        <f>SUM(N3:N63)</f>
        <v>1.5238435595558211</v>
      </c>
    </row>
    <row r="65" spans="2:14" ht="13.5" thickBot="1">
      <c r="B65" s="101">
        <v>63</v>
      </c>
      <c r="C65" s="2">
        <v>2022</v>
      </c>
      <c r="D65" s="104"/>
      <c r="E65" s="2">
        <v>40.5</v>
      </c>
      <c r="G65" s="33">
        <f t="shared" si="6"/>
        <v>5.1923076923076925</v>
      </c>
      <c r="H65" s="2">
        <v>2.13</v>
      </c>
      <c r="I65" s="108">
        <f t="shared" si="7"/>
        <v>0.41022222222222221</v>
      </c>
      <c r="M65" s="104" t="s">
        <v>54</v>
      </c>
      <c r="N65" s="120">
        <f>N64/60</f>
        <v>2.5397392659263683E-2</v>
      </c>
    </row>
    <row r="66" spans="2:14" ht="16.5" thickBot="1">
      <c r="B66" s="174" t="s">
        <v>76</v>
      </c>
      <c r="C66" s="168"/>
      <c r="D66" s="175"/>
      <c r="E66" s="168"/>
      <c r="F66" s="169"/>
      <c r="M66" s="121">
        <f>AVERAGE(M3:M63)</f>
        <v>0.55338262763588442</v>
      </c>
      <c r="N66" s="122">
        <f>SQRT(N65)</f>
        <v>0.15936559433975606</v>
      </c>
    </row>
    <row r="67" spans="2:14" ht="26.25" thickBot="1">
      <c r="B67" s="186" t="s">
        <v>75</v>
      </c>
      <c r="C67" s="187"/>
      <c r="D67" s="181">
        <f>F53</f>
        <v>402.3</v>
      </c>
      <c r="E67" s="177">
        <f>D67/D69</f>
        <v>4.4139429248543499E-2</v>
      </c>
      <c r="F67" s="176" t="s">
        <v>72</v>
      </c>
      <c r="M67" s="123" t="s">
        <v>55</v>
      </c>
      <c r="N67" s="124" t="s">
        <v>56</v>
      </c>
    </row>
    <row r="68" spans="2:14" ht="25.5">
      <c r="B68" s="188" t="s">
        <v>77</v>
      </c>
      <c r="C68" s="189"/>
      <c r="D68" s="180">
        <f>12*726</f>
        <v>8712</v>
      </c>
      <c r="E68" s="178">
        <f>D68/D69</f>
        <v>0.95586057075145658</v>
      </c>
      <c r="F68" s="171" t="s">
        <v>73</v>
      </c>
      <c r="H68" s="125" t="s">
        <v>55</v>
      </c>
      <c r="I68" s="126">
        <f>AVERAGE(I3:I63)</f>
        <v>0.44454640242573651</v>
      </c>
      <c r="J68" s="127" t="s">
        <v>57</v>
      </c>
      <c r="K68" s="128">
        <f>SUM(K3:K63)</f>
        <v>1.0214656401986342</v>
      </c>
      <c r="M68" s="129" t="s">
        <v>58</v>
      </c>
      <c r="N68" s="130">
        <f>M66/N66</f>
        <v>3.4724096498276298</v>
      </c>
    </row>
    <row r="69" spans="2:14" ht="17.25" customHeight="1">
      <c r="B69" s="172" t="s">
        <v>74</v>
      </c>
      <c r="C69" s="173"/>
      <c r="D69" s="182">
        <f>D67+D68</f>
        <v>9114.2999999999993</v>
      </c>
      <c r="E69" s="179">
        <f>D69/D69</f>
        <v>1</v>
      </c>
      <c r="F69" s="170"/>
      <c r="I69" s="131">
        <f>AVERAGE(I3:I65)</f>
        <v>0.44455248415135612</v>
      </c>
      <c r="J69" s="132" t="s">
        <v>54</v>
      </c>
      <c r="K69" s="133">
        <f>K68/60</f>
        <v>1.7024427336643902E-2</v>
      </c>
    </row>
    <row r="70" spans="2:14" ht="15.75">
      <c r="J70" s="134" t="s">
        <v>56</v>
      </c>
      <c r="K70" s="135">
        <f>SQRT(K69)</f>
        <v>0.13047768903779644</v>
      </c>
    </row>
    <row r="71" spans="2:14">
      <c r="J71" s="136" t="s">
        <v>59</v>
      </c>
      <c r="K71" s="137">
        <f>I68/K70</f>
        <v>3.4070683325557787</v>
      </c>
    </row>
  </sheetData>
  <mergeCells count="2">
    <mergeCell ref="B67:C67"/>
    <mergeCell ref="B68:C68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26"/>
  <sheetViews>
    <sheetView zoomScale="90" zoomScaleNormal="90" workbookViewId="0">
      <selection activeCell="P24" sqref="P24"/>
    </sheetView>
  </sheetViews>
  <sheetFormatPr baseColWidth="10" defaultColWidth="11.85546875" defaultRowHeight="12.75"/>
  <cols>
    <col min="1" max="1" width="3.140625" customWidth="1"/>
    <col min="2" max="2" width="15.28515625" customWidth="1"/>
    <col min="3" max="3" width="8.85546875" customWidth="1"/>
    <col min="4" max="4" width="3.42578125" customWidth="1"/>
    <col min="5" max="5" width="7.5703125" customWidth="1"/>
    <col min="6" max="6" width="3.42578125" customWidth="1"/>
    <col min="7" max="7" width="18.140625" customWidth="1"/>
    <col min="8" max="8" width="10.42578125" customWidth="1"/>
    <col min="9" max="9" width="4" customWidth="1"/>
    <col min="10" max="10" width="10.85546875" customWidth="1"/>
    <col min="11" max="11" width="4.7109375" customWidth="1"/>
    <col min="12" max="12" width="19" customWidth="1"/>
    <col min="13" max="13" width="1.5703125" customWidth="1"/>
    <col min="14" max="14" width="21.140625" customWidth="1"/>
    <col min="15" max="15" width="5.85546875" customWidth="1"/>
  </cols>
  <sheetData>
    <row r="1" spans="1:18" ht="8.2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8" ht="6.6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10"/>
      <c r="P2" s="10"/>
      <c r="Q2" s="10"/>
    </row>
    <row r="3" spans="1:18" ht="19.5">
      <c r="A3" s="56"/>
      <c r="B3" s="57"/>
      <c r="C3" s="58" t="s">
        <v>30</v>
      </c>
      <c r="D3" s="57"/>
      <c r="E3" s="57"/>
      <c r="F3" s="57"/>
      <c r="G3" s="59" t="s">
        <v>31</v>
      </c>
      <c r="H3" s="57"/>
      <c r="I3" s="57"/>
      <c r="J3" s="58" t="s">
        <v>32</v>
      </c>
      <c r="K3" s="57"/>
      <c r="L3" s="60" t="s">
        <v>33</v>
      </c>
      <c r="M3" s="56"/>
      <c r="N3" s="57"/>
      <c r="O3" s="10"/>
      <c r="P3" s="10"/>
      <c r="Q3" s="10"/>
    </row>
    <row r="4" spans="1:18" ht="15.75">
      <c r="A4" s="56"/>
      <c r="B4" s="57"/>
      <c r="C4" s="61" t="s">
        <v>34</v>
      </c>
      <c r="D4" s="57"/>
      <c r="E4" s="61"/>
      <c r="F4" s="57"/>
      <c r="G4" s="62" t="s">
        <v>35</v>
      </c>
      <c r="H4" s="63"/>
      <c r="I4" s="64"/>
      <c r="J4" s="65" t="s">
        <v>34</v>
      </c>
      <c r="K4" s="57"/>
      <c r="L4" s="60" t="s">
        <v>36</v>
      </c>
      <c r="M4" s="56"/>
      <c r="N4" s="57"/>
      <c r="O4" s="10"/>
      <c r="P4" s="10"/>
      <c r="Q4" s="10"/>
    </row>
    <row r="5" spans="1:18" ht="33.6" customHeight="1">
      <c r="A5" s="56"/>
      <c r="B5" s="66" t="s">
        <v>37</v>
      </c>
      <c r="C5" s="67">
        <v>4.82</v>
      </c>
      <c r="D5" s="68" t="s">
        <v>38</v>
      </c>
      <c r="E5" s="69">
        <f>C5/C8</f>
        <v>7.1704849747099078E-2</v>
      </c>
      <c r="F5" s="70" t="s">
        <v>39</v>
      </c>
      <c r="G5" s="138">
        <f>G8*E5</f>
        <v>27.893186551621543</v>
      </c>
      <c r="H5" s="72">
        <f>J5/G5</f>
        <v>0.16658097686375317</v>
      </c>
      <c r="I5" s="73" t="s">
        <v>39</v>
      </c>
      <c r="J5" s="139">
        <f>G5*H8</f>
        <v>4.6464742636120198</v>
      </c>
      <c r="K5" s="57"/>
      <c r="L5" s="140">
        <f>C5-J5</f>
        <v>0.17352573638798052</v>
      </c>
      <c r="M5" s="76"/>
      <c r="N5" s="141">
        <f>L5/C5</f>
        <v>3.6001190121987658E-2</v>
      </c>
      <c r="O5" s="78"/>
      <c r="P5" s="10"/>
      <c r="Q5" s="10"/>
    </row>
    <row r="6" spans="1:18" ht="37.9" customHeight="1">
      <c r="A6" s="56"/>
      <c r="B6" s="61" t="s">
        <v>40</v>
      </c>
      <c r="C6" s="79">
        <f>C8-C5</f>
        <v>62.4</v>
      </c>
      <c r="D6" s="68" t="s">
        <v>38</v>
      </c>
      <c r="E6" s="142">
        <f>C6/C8</f>
        <v>0.92829515025290088</v>
      </c>
      <c r="F6" s="70" t="s">
        <v>39</v>
      </c>
      <c r="G6" s="143">
        <f>G8*E6</f>
        <v>361.10681344837843</v>
      </c>
      <c r="H6" s="72">
        <f>J6/G6</f>
        <v>0.1665809768637532</v>
      </c>
      <c r="I6" s="73" t="s">
        <v>39</v>
      </c>
      <c r="J6" s="139">
        <f>G6*H8</f>
        <v>60.153525736387969</v>
      </c>
      <c r="K6" s="57"/>
      <c r="L6" s="144">
        <f>C6-J6</f>
        <v>2.2464742636120292</v>
      </c>
      <c r="M6" s="56"/>
      <c r="N6" s="82" t="s">
        <v>60</v>
      </c>
      <c r="O6" s="78"/>
      <c r="P6" s="10"/>
      <c r="Q6" s="10"/>
    </row>
    <row r="7" spans="1:18" ht="26.1" customHeight="1">
      <c r="A7" s="56"/>
      <c r="B7" s="57"/>
      <c r="C7" s="57"/>
      <c r="D7" s="57"/>
      <c r="E7" s="57"/>
      <c r="F7" s="57"/>
      <c r="G7" s="57"/>
      <c r="H7" s="145" t="s">
        <v>61</v>
      </c>
      <c r="I7" s="83"/>
      <c r="J7" s="57"/>
      <c r="K7" s="57"/>
      <c r="L7" s="84" t="s">
        <v>41</v>
      </c>
      <c r="M7" s="85"/>
      <c r="N7" s="86" t="s">
        <v>62</v>
      </c>
      <c r="O7" s="10"/>
      <c r="P7" s="10"/>
      <c r="Q7" s="10"/>
    </row>
    <row r="8" spans="1:18" ht="27.2" customHeight="1">
      <c r="A8" s="56"/>
      <c r="B8" s="87" t="s">
        <v>43</v>
      </c>
      <c r="C8" s="146">
        <f>J8+2.42</f>
        <v>67.22</v>
      </c>
      <c r="D8" s="89" t="s">
        <v>38</v>
      </c>
      <c r="E8" s="90">
        <v>1</v>
      </c>
      <c r="F8" s="91" t="s">
        <v>39</v>
      </c>
      <c r="G8" s="92">
        <v>389</v>
      </c>
      <c r="H8" s="93">
        <f>J8/G8</f>
        <v>0.1665809768637532</v>
      </c>
      <c r="I8" s="94" t="s">
        <v>39</v>
      </c>
      <c r="J8" s="147">
        <v>64.8</v>
      </c>
      <c r="K8" s="57"/>
      <c r="L8" s="96">
        <f>L6+L5</f>
        <v>2.4200000000000097</v>
      </c>
      <c r="M8" s="85"/>
      <c r="N8" s="148">
        <f>L8/C5</f>
        <v>0.50207468879668249</v>
      </c>
      <c r="O8" s="10"/>
      <c r="P8" s="10"/>
      <c r="Q8" s="10"/>
    </row>
    <row r="9" spans="1:18" ht="15.75" customHeight="1">
      <c r="A9" s="10"/>
      <c r="B9" s="98"/>
      <c r="C9" s="98"/>
      <c r="D9" s="98"/>
      <c r="E9" s="98"/>
      <c r="F9" s="98"/>
      <c r="G9" s="99"/>
      <c r="H9" s="100"/>
      <c r="I9" s="98"/>
      <c r="J9" s="98"/>
      <c r="K9" s="98"/>
      <c r="L9" s="98"/>
      <c r="M9" s="10"/>
      <c r="N9" s="98"/>
      <c r="O9" s="10"/>
      <c r="P9" s="10"/>
      <c r="Q9" s="10"/>
    </row>
    <row r="10" spans="1:18" ht="38.6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49"/>
      <c r="Q10" s="150">
        <v>7.79</v>
      </c>
    </row>
    <row r="11" spans="1:18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50" t="s">
        <v>12</v>
      </c>
      <c r="Q11" s="50" t="s">
        <v>0</v>
      </c>
    </row>
    <row r="12" spans="1:18" ht="16.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51" t="s">
        <v>63</v>
      </c>
      <c r="P12" s="2">
        <v>95.5</v>
      </c>
      <c r="Q12" s="53">
        <f>P12*Q10</f>
        <v>743.94500000000005</v>
      </c>
      <c r="R12" s="152" t="s">
        <v>64</v>
      </c>
    </row>
    <row r="13" spans="1:18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51" t="s">
        <v>65</v>
      </c>
      <c r="P13" s="2">
        <v>97.9</v>
      </c>
      <c r="Q13" s="53">
        <f>P13*Q10</f>
        <v>762.64100000000008</v>
      </c>
    </row>
    <row r="14" spans="1:18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51"/>
      <c r="P14" s="153" t="s">
        <v>12</v>
      </c>
      <c r="Q14" s="153" t="s">
        <v>0</v>
      </c>
    </row>
    <row r="15" spans="1:18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P15" s="154">
        <v>62.4</v>
      </c>
      <c r="Q15" s="155">
        <f>P15*Q10</f>
        <v>486.096</v>
      </c>
    </row>
    <row r="16" spans="1:18" ht="16.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56" t="s">
        <v>65</v>
      </c>
      <c r="P16" s="154">
        <v>67.2</v>
      </c>
      <c r="Q16" s="157">
        <f>P16*Q10</f>
        <v>523.48800000000006</v>
      </c>
      <c r="R16" s="158" t="s">
        <v>66</v>
      </c>
    </row>
    <row r="17" spans="1:18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56" t="s">
        <v>63</v>
      </c>
      <c r="P17" s="154">
        <v>64.8</v>
      </c>
      <c r="Q17" s="157">
        <f>P17*Q10</f>
        <v>504.79199999999997</v>
      </c>
      <c r="R17" s="159"/>
    </row>
    <row r="18" spans="1:18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60"/>
      <c r="P18" s="154" t="s">
        <v>67</v>
      </c>
      <c r="Q18" s="157">
        <f>Q16-Q17</f>
        <v>18.696000000000083</v>
      </c>
      <c r="R18" s="159"/>
    </row>
    <row r="19" spans="1:18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8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8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8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8">
      <c r="A23" s="10"/>
    </row>
    <row r="24" spans="1:18">
      <c r="A24" s="10"/>
    </row>
    <row r="25" spans="1:18">
      <c r="A25" s="10"/>
    </row>
    <row r="26" spans="1:18">
      <c r="A26" s="10"/>
    </row>
  </sheetData>
  <pageMargins left="0.196527777777778" right="0.196527777777778" top="0.46180555555555602" bottom="0.46180555555555602" header="0.196527777777778" footer="0.196527777777778"/>
  <pageSetup paperSize="9" firstPageNumber="0" orientation="landscape" horizontalDpi="300" verticalDpi="300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65213"/>
  </sheetPr>
  <dimension ref="A1:Q26"/>
  <sheetViews>
    <sheetView zoomScale="90" zoomScaleNormal="90" workbookViewId="0">
      <selection activeCell="P3" sqref="P3"/>
    </sheetView>
  </sheetViews>
  <sheetFormatPr baseColWidth="10" defaultColWidth="11.85546875" defaultRowHeight="12.75"/>
  <cols>
    <col min="1" max="1" width="3.140625" customWidth="1"/>
    <col min="2" max="2" width="15.28515625" customWidth="1"/>
    <col min="3" max="3" width="8.85546875" customWidth="1"/>
    <col min="4" max="4" width="3.42578125" customWidth="1"/>
    <col min="5" max="5" width="8.7109375" customWidth="1"/>
    <col min="6" max="6" width="3.42578125" customWidth="1"/>
    <col min="7" max="7" width="18.140625" customWidth="1"/>
    <col min="8" max="8" width="10.42578125" customWidth="1"/>
    <col min="9" max="9" width="4" customWidth="1"/>
    <col min="10" max="10" width="10.85546875" customWidth="1"/>
    <col min="11" max="11" width="4.7109375" customWidth="1"/>
    <col min="12" max="12" width="19" customWidth="1"/>
    <col min="13" max="13" width="1.5703125" customWidth="1"/>
    <col min="14" max="14" width="21.140625" customWidth="1"/>
    <col min="15" max="15" width="4.85546875" customWidth="1"/>
    <col min="16" max="16" width="19.5703125" customWidth="1"/>
  </cols>
  <sheetData>
    <row r="1" spans="1:17" ht="21.75" customHeight="1">
      <c r="C1" s="10"/>
      <c r="D1" s="10"/>
      <c r="E1" s="10"/>
      <c r="F1" s="10"/>
      <c r="G1" s="161" t="s">
        <v>68</v>
      </c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5.6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10"/>
      <c r="P2" s="162">
        <v>41</v>
      </c>
      <c r="Q2" s="10"/>
    </row>
    <row r="3" spans="1:17" ht="23.25">
      <c r="A3" s="56"/>
      <c r="B3" s="57"/>
      <c r="C3" s="58" t="s">
        <v>30</v>
      </c>
      <c r="D3" s="57"/>
      <c r="E3" s="57"/>
      <c r="F3" s="57"/>
      <c r="G3" s="59" t="s">
        <v>31</v>
      </c>
      <c r="H3" s="57"/>
      <c r="I3" s="57"/>
      <c r="J3" s="58" t="s">
        <v>32</v>
      </c>
      <c r="K3" s="57"/>
      <c r="L3" s="60" t="s">
        <v>33</v>
      </c>
      <c r="M3" s="56"/>
      <c r="N3" s="57"/>
      <c r="O3" s="10"/>
      <c r="P3" s="163">
        <f>P2/10</f>
        <v>4.0999999999999996</v>
      </c>
      <c r="Q3" s="10"/>
    </row>
    <row r="4" spans="1:17" ht="15.75">
      <c r="A4" s="56"/>
      <c r="B4" s="57"/>
      <c r="C4" s="61" t="s">
        <v>34</v>
      </c>
      <c r="D4" s="57"/>
      <c r="E4" s="61"/>
      <c r="F4" s="57"/>
      <c r="G4" s="62" t="s">
        <v>35</v>
      </c>
      <c r="H4" s="63"/>
      <c r="I4" s="64"/>
      <c r="J4" s="65" t="s">
        <v>34</v>
      </c>
      <c r="K4" s="57"/>
      <c r="L4" s="60" t="s">
        <v>36</v>
      </c>
      <c r="M4" s="56"/>
      <c r="N4" s="57"/>
      <c r="O4" s="10"/>
      <c r="P4" s="164" t="s">
        <v>69</v>
      </c>
      <c r="Q4" s="10"/>
    </row>
    <row r="5" spans="1:17" ht="33.6" customHeight="1">
      <c r="A5" s="56"/>
      <c r="B5" s="66" t="s">
        <v>37</v>
      </c>
      <c r="C5" s="67">
        <v>4.82</v>
      </c>
      <c r="D5" s="68" t="s">
        <v>38</v>
      </c>
      <c r="E5" s="69">
        <f>C5/C8</f>
        <v>4.9538506274409533E-2</v>
      </c>
      <c r="F5" s="70" t="s">
        <v>39</v>
      </c>
      <c r="G5" s="138">
        <f>G8*E5</f>
        <v>19.27047894074531</v>
      </c>
      <c r="H5" s="72">
        <f>J5/G5</f>
        <v>0.24390243902439027</v>
      </c>
      <c r="I5" s="73" t="s">
        <v>39</v>
      </c>
      <c r="J5" s="139">
        <f>G5*H8</f>
        <v>4.7001168148159298</v>
      </c>
      <c r="K5" s="57"/>
      <c r="L5" s="140">
        <f>C5-J5</f>
        <v>0.11988318518407048</v>
      </c>
      <c r="M5" s="76"/>
      <c r="N5" s="141">
        <f>L5/C5</f>
        <v>2.4872030121176447E-2</v>
      </c>
      <c r="O5" s="78"/>
      <c r="P5" s="10"/>
      <c r="Q5" s="10"/>
    </row>
    <row r="6" spans="1:17" ht="37.9" customHeight="1">
      <c r="A6" s="56"/>
      <c r="B6" s="61" t="s">
        <v>40</v>
      </c>
      <c r="C6" s="165">
        <f>C8-C5</f>
        <v>92.478048780487825</v>
      </c>
      <c r="D6" s="68" t="s">
        <v>38</v>
      </c>
      <c r="E6" s="142">
        <f>C6/C8</f>
        <v>0.95046149372559052</v>
      </c>
      <c r="F6" s="70" t="s">
        <v>39</v>
      </c>
      <c r="G6" s="143">
        <f>G8*E6</f>
        <v>369.72952105925469</v>
      </c>
      <c r="H6" s="72">
        <f>J6/G6</f>
        <v>0.24390243902439027</v>
      </c>
      <c r="I6" s="73" t="s">
        <v>39</v>
      </c>
      <c r="J6" s="139">
        <f>G6*H8</f>
        <v>90.177931965671888</v>
      </c>
      <c r="K6" s="57"/>
      <c r="L6" s="144">
        <f>C6-J6</f>
        <v>2.3001168148159366</v>
      </c>
      <c r="M6" s="56"/>
      <c r="N6" s="82" t="s">
        <v>60</v>
      </c>
      <c r="O6" s="78"/>
      <c r="P6" s="10"/>
      <c r="Q6" s="10"/>
    </row>
    <row r="7" spans="1:17" ht="26.1" customHeight="1">
      <c r="A7" s="56"/>
      <c r="B7" s="57"/>
      <c r="C7" s="57"/>
      <c r="D7" s="57"/>
      <c r="E7" s="57"/>
      <c r="F7" s="57"/>
      <c r="G7" s="57"/>
      <c r="H7" s="145"/>
      <c r="I7" s="83"/>
      <c r="J7" s="57"/>
      <c r="K7" s="57"/>
      <c r="L7" s="84" t="s">
        <v>41</v>
      </c>
      <c r="M7" s="85"/>
      <c r="N7" s="86" t="s">
        <v>62</v>
      </c>
      <c r="O7" s="10"/>
      <c r="P7" s="10"/>
      <c r="Q7" s="10"/>
    </row>
    <row r="8" spans="1:17" ht="27.2" customHeight="1">
      <c r="A8" s="56"/>
      <c r="B8" s="87" t="s">
        <v>43</v>
      </c>
      <c r="C8" s="146">
        <f>J8+2.42</f>
        <v>97.298048780487818</v>
      </c>
      <c r="D8" s="89" t="s">
        <v>38</v>
      </c>
      <c r="E8" s="90">
        <v>1</v>
      </c>
      <c r="F8" s="91" t="s">
        <v>39</v>
      </c>
      <c r="G8" s="92">
        <v>389</v>
      </c>
      <c r="H8" s="93">
        <f>J8/G8</f>
        <v>0.24390243902439027</v>
      </c>
      <c r="I8" s="94" t="s">
        <v>39</v>
      </c>
      <c r="J8" s="166">
        <f>G8/P3</f>
        <v>94.878048780487816</v>
      </c>
      <c r="K8" s="57"/>
      <c r="L8" s="96">
        <f>L6+L5</f>
        <v>2.420000000000007</v>
      </c>
      <c r="M8" s="85"/>
      <c r="N8" s="148">
        <f>L8/C5</f>
        <v>0.50207468879668193</v>
      </c>
      <c r="O8" s="10"/>
      <c r="P8" s="10"/>
      <c r="Q8" s="10"/>
    </row>
    <row r="9" spans="1:17" ht="15.75" customHeight="1">
      <c r="A9" s="10"/>
      <c r="B9" s="98"/>
      <c r="C9" s="98" t="s">
        <v>70</v>
      </c>
      <c r="D9" s="98"/>
      <c r="E9" s="98"/>
      <c r="F9" s="98"/>
      <c r="G9" s="99" t="s">
        <v>12</v>
      </c>
      <c r="H9" s="100"/>
      <c r="I9" s="98"/>
      <c r="J9" s="98" t="s">
        <v>70</v>
      </c>
      <c r="K9" s="98"/>
      <c r="L9" s="98"/>
      <c r="M9" s="10"/>
      <c r="N9" s="98"/>
      <c r="O9" s="10"/>
      <c r="P9" s="10"/>
      <c r="Q9" s="10"/>
    </row>
    <row r="10" spans="1:17" ht="38.6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7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7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7">
      <c r="A23" s="10"/>
    </row>
    <row r="24" spans="1:17">
      <c r="A24" s="10"/>
    </row>
    <row r="25" spans="1:17">
      <c r="A25" s="10"/>
    </row>
    <row r="26" spans="1:17">
      <c r="A26" s="10"/>
    </row>
  </sheetData>
  <pageMargins left="0.196527777777778" right="0.196527777777778" top="0.46180555555555602" bottom="0.46180555555555602" header="0.196527777777778" footer="0.196527777777778"/>
  <pageSetup paperSize="9" firstPageNumber="0" orientation="landscape" horizontalDpi="300" verticalDpi="300" r:id="rId1"/>
  <headerFooter>
    <oddHeader>&amp;C&amp;"Times New Roman,Normal"&amp;12&amp;A</oddHeader>
    <oddFooter>&amp;C&amp;"Times New Roman,Normal"&amp;12Page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1075</TotalTime>
  <Application>LibreOffice/7.0.4.2$Linux_X86_64 LibreOffice_project/00$Build-2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Figure 1a</vt:lpstr>
      <vt:lpstr>Figure 2a</vt:lpstr>
      <vt:lpstr>Figure 2b</vt:lpstr>
      <vt:lpstr>croissance et emissions</vt:lpstr>
      <vt:lpstr>durée sejour 6 ans</vt:lpstr>
      <vt:lpstr>durée sejour reglable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b</cp:lastModifiedBy>
  <cp:revision>123</cp:revision>
  <cp:lastPrinted>2023-11-06T12:33:22Z</cp:lastPrinted>
  <dcterms:created xsi:type="dcterms:W3CDTF">2023-02-18T20:06:14Z</dcterms:created>
  <dcterms:modified xsi:type="dcterms:W3CDTF">2023-12-20T11:16:49Z</dcterms:modified>
  <dc:language>fr-FR</dc:language>
</cp:coreProperties>
</file>